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media/image6.png" ContentType="image/png"/>
  <Override PartName="/xl/media/image5.png" ContentType="image/png"/>
  <Override PartName="/xl/media/image4.png" ContentType="image/png"/>
  <Override PartName="/xl/media/image3.png" ContentType="image/png"/>
  <Override PartName="/xl/media/image2.png" ContentType="image/png"/>
  <Override PartName="/xl/media/image1.png" ContentType="image/png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988" firstSheet="0" activeTab="1"/>
  </bookViews>
  <sheets>
    <sheet name="Sheet1" sheetId="1" state="visible" r:id="rId2"/>
    <sheet name="Sheet2" sheetId="2" state="visible" r:id="rId3"/>
  </sheets>
  <externalReferences>
    <externalReference r:id="rId4"/>
  </externalReferences>
  <definedNames>
    <definedName function="false" hidden="false" name="AdminSet" vbProcedure="false">Sheet1!$AR$3</definedName>
    <definedName function="false" hidden="false" name="AnyErrorMessages" vbProcedure="false">['file:///tooltwist/calculator/documents/FLOWCALC/EMED VersaRate FlowCalc Tool (Ver 3.0) - Passwords removed.xlsx']Lists!$AC$22</definedName>
    <definedName function="false" hidden="false" name="Country_Region" vbProcedure="false">Sheet1!$AR$21</definedName>
    <definedName function="false" hidden="false" name="Drug" vbProcedure="false">Sheet1!$AR$1</definedName>
    <definedName function="false" hidden="false" name="FlowRate" vbProcedure="false">Sheet1!$AR$7</definedName>
    <definedName function="false" hidden="false" name="InitialWarnings" vbProcedure="false">['file:///tooltwist/calculator/documents/FLOWCALC/EMED VersaRate FlowCalc Tool (Ver 3.0) - Passwords removed.xlsx']'Flow Rates'!$AR$22</definedName>
    <definedName function="false" hidden="false" name="NeedleGauge" vbProcedure="false">Sheet1!$AR$10</definedName>
    <definedName function="false" hidden="false" name="NeedleSet" vbProcedure="false">Sheet1!$AR$8</definedName>
    <definedName function="false" hidden="false" name="Pump" vbProcedure="false">Sheet1!$AR$2</definedName>
    <definedName function="false" hidden="false" name="QtyNeedles" vbProcedure="false">Sheet1!$AR$9</definedName>
    <definedName function="false" hidden="false" name="VersaRatePosition" vbProcedure="false">Sheet1!$AR$6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<sst xmlns="http://schemas.openxmlformats.org/spreadsheetml/2006/main" count="379" uniqueCount="106">
  <si>
    <t>Hizentra</t>
  </si>
  <si>
    <t>Gammagard</t>
  </si>
  <si>
    <t>Gammanorm</t>
  </si>
  <si>
    <t>Subcuvia</t>
  </si>
  <si>
    <t>KIOVIG</t>
  </si>
  <si>
    <t>Drug:</t>
  </si>
  <si>
    <t>Infusion &amp; Volume Limits</t>
  </si>
  <si>
    <t>Administration Set</t>
  </si>
  <si>
    <t>VersaRate Position</t>
  </si>
  <si>
    <t>Pump:</t>
  </si>
  <si>
    <t>SCIg60 Infuser</t>
  </si>
  <si>
    <t>Initial</t>
  </si>
  <si>
    <t>Subsequent</t>
  </si>
  <si>
    <t>Pump</t>
  </si>
  <si>
    <t>Needle Qty</t>
  </si>
  <si>
    <t>24 ga</t>
  </si>
  <si>
    <t>27 ga</t>
  </si>
  <si>
    <t>Needle Length (mm)</t>
  </si>
  <si>
    <t>Lookup Set:</t>
  </si>
  <si>
    <t>SUB-209-G24</t>
  </si>
  <si>
    <t>Needle Length:</t>
  </si>
  <si>
    <t>Total Flow Rate</t>
  </si>
  <si>
    <t>FREEDOM60®</t>
  </si>
  <si>
    <t>1-27 ga</t>
  </si>
  <si>
    <t>SUB-104-G27</t>
  </si>
  <si>
    <t>Default Set:</t>
  </si>
  <si>
    <t>ml/hr</t>
  </si>
  <si>
    <t>SUB-106-G27</t>
  </si>
  <si>
    <t>Alternative Set:</t>
  </si>
  <si>
    <t>SUB-109-G27</t>
  </si>
  <si>
    <t>VersaRate Position:</t>
  </si>
  <si>
    <t>2</t>
  </si>
  <si>
    <t>Flow Rate Per Site</t>
  </si>
  <si>
    <t>SAF-Q-106-G27</t>
  </si>
  <si>
    <t>Flow Rate:</t>
  </si>
  <si>
    <t>Infusion:</t>
  </si>
  <si>
    <t>SAF-Q-109-G27</t>
  </si>
  <si>
    <t>Needle Set:</t>
  </si>
  <si>
    <t>2 Needles</t>
  </si>
  <si>
    <t>1-24 ga</t>
  </si>
  <si>
    <t>SUB-109-G24</t>
  </si>
  <si>
    <t>Qty Needles:</t>
  </si>
  <si>
    <t>Dosage Volume Per Site</t>
  </si>
  <si>
    <t>SUB-112-G24</t>
  </si>
  <si>
    <t>Needle Gauge:</t>
  </si>
  <si>
    <t>Volume:</t>
  </si>
  <si>
    <t>ml</t>
  </si>
  <si>
    <t>SAF-Q-106-G24</t>
  </si>
  <si>
    <t>Dosage Volume:</t>
  </si>
  <si>
    <t>SAF-Q-109-G24</t>
  </si>
  <si>
    <t>(Linked cell for dosage volume):</t>
  </si>
  <si>
    <t>25</t>
  </si>
  <si>
    <t>2-27 ga</t>
  </si>
  <si>
    <t>SUB-204-G27</t>
  </si>
  <si>
    <t>Infusion Time</t>
  </si>
  <si>
    <t>SUB-250</t>
  </si>
  <si>
    <t>hrs</t>
  </si>
  <si>
    <t>min</t>
  </si>
  <si>
    <t>SUB-260</t>
  </si>
  <si>
    <t>SUB-212-G27</t>
  </si>
  <si>
    <t>Needle Length Factor:</t>
  </si>
  <si>
    <t>per mm from baseline of</t>
  </si>
  <si>
    <t>mm</t>
  </si>
  <si>
    <t>SAF-Q-206-G27</t>
  </si>
  <si>
    <t>SAF-Q-209-G27</t>
  </si>
  <si>
    <t>SAF-Q-212-G27</t>
  </si>
  <si>
    <t>Gammanorm Factor:</t>
  </si>
  <si>
    <t>2-24 ga</t>
  </si>
  <si>
    <t>SUB-212-G24</t>
  </si>
  <si>
    <t>Country/Region:</t>
  </si>
  <si>
    <t>USA</t>
  </si>
  <si>
    <t>3-27 ga</t>
  </si>
  <si>
    <t>SUB-310</t>
  </si>
  <si>
    <t>Include First Infusion Warnings:</t>
  </si>
  <si>
    <t>SUB-320</t>
  </si>
  <si>
    <t>SUB-312-G27</t>
  </si>
  <si>
    <t>SAF-Q-306-G27</t>
  </si>
  <si>
    <t>SAF-Q-309-G27</t>
  </si>
  <si>
    <t>3-24 ga</t>
  </si>
  <si>
    <t>SUB-309-G24</t>
  </si>
  <si>
    <t>SUB-312-G24</t>
  </si>
  <si>
    <t>SAF-Q-309-G24</t>
  </si>
  <si>
    <t>4-27 ga</t>
  </si>
  <si>
    <t>SUB-400</t>
  </si>
  <si>
    <t>SUB-410</t>
  </si>
  <si>
    <t>SUB-412-G27</t>
  </si>
  <si>
    <t>SUB-414-G27</t>
  </si>
  <si>
    <t>SAF-Q-406-G27</t>
  </si>
  <si>
    <t>SAF-Q-409-G27</t>
  </si>
  <si>
    <t>SAF-Q-412-G27</t>
  </si>
  <si>
    <t>4-24 ga</t>
  </si>
  <si>
    <t>SUB-409-G24</t>
  </si>
  <si>
    <t>SUB-412-G24</t>
  </si>
  <si>
    <t>5-27 ga</t>
  </si>
  <si>
    <t>SUB-506</t>
  </si>
  <si>
    <t>SUB-509</t>
  </si>
  <si>
    <t>SAF-Q-509-G27</t>
  </si>
  <si>
    <t>5-24 ga</t>
  </si>
  <si>
    <t>SUB-512-G24</t>
  </si>
  <si>
    <t>6-27 ga</t>
  </si>
  <si>
    <t>SUB-606</t>
  </si>
  <si>
    <t>SUB-609</t>
  </si>
  <si>
    <t>SAF-Q-609-G27</t>
  </si>
  <si>
    <t>6-24 ga</t>
  </si>
  <si>
    <t>SUB-612-G24</t>
  </si>
  <si>
    <t>Comparative Pump Performance based on testing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</si>
</sst>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"/>
    <numFmt numFmtId="167" formatCode="0%"/>
    <numFmt numFmtId="168" formatCode="0.00%"/>
    <numFmt numFmtId="169" formatCode="0.0%"/>
  </numFmts>
  <fonts count="17">
    <font>
      <sz val="10"/>
      <name val="Verdana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66CC"/>
      <name val="Calibri"/>
      <family val="2"/>
      <charset val="1"/>
    </font>
    <font>
      <sz val="11"/>
      <color rgb="FF339966"/>
      <name val="Calibri"/>
      <family val="2"/>
      <charset val="1"/>
    </font>
    <font>
      <strike val="true"/>
      <sz val="11"/>
      <color rgb="FF000000"/>
      <name val="Calibri"/>
      <family val="2"/>
      <charset val="1"/>
    </font>
    <font>
      <b val="true"/>
      <sz val="14"/>
      <color rgb="FF0066CC"/>
      <name val="Calibri"/>
      <family val="2"/>
      <charset val="1"/>
    </font>
    <font>
      <sz val="9"/>
      <color rgb="FFFF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1"/>
      <color rgb="FF339966"/>
      <name val="Calibri"/>
      <family val="2"/>
      <charset val="1"/>
    </font>
    <font>
      <sz val="8"/>
      <color rgb="FF000000"/>
      <name val="Calibri"/>
      <family val="2"/>
      <charset val="1"/>
    </font>
    <font>
      <b val="true"/>
      <sz val="11"/>
      <color rgb="FF00808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CCCCFF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n"/>
      <right style="thin"/>
      <top/>
      <bottom style="double"/>
      <diagonal/>
    </border>
    <border diagonalUp="false" diagonalDown="false">
      <left style="thin"/>
      <right style="thin"/>
      <top style="double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double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1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1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11">
    <dxf>
      <font>
        <sz val="10"/>
        <color rgb="FF9C0006"/>
        <name val="Verdana"/>
        <family val="2"/>
        <charset val="1"/>
      </font>
      <fill>
        <patternFill>
          <bgColor rgb="FFFFC7CE"/>
        </patternFill>
      </fill>
    </dxf>
    <dxf>
      <font>
        <sz val="10"/>
        <name val="Verdana"/>
        <family val="2"/>
        <charset val="1"/>
      </font>
      <fill>
        <patternFill>
          <bgColor rgb="FFFFC7CE"/>
        </patternFill>
      </fill>
    </dxf>
    <dxf>
      <font>
        <sz val="10"/>
        <name val="Verdana"/>
        <family val="2"/>
        <charset val="1"/>
      </font>
      <fill>
        <patternFill>
          <bgColor rgb="FFFFC7CE"/>
        </patternFill>
      </fill>
    </dxf>
    <dxf>
      <font>
        <sz val="10"/>
        <color rgb="FF9C0006"/>
        <name val="Verdana"/>
        <family val="2"/>
        <charset val="1"/>
      </font>
      <fill>
        <patternFill>
          <bgColor rgb="FFFFC7CE"/>
        </patternFill>
      </fill>
    </dxf>
    <dxf>
      <font>
        <sz val="10"/>
        <color rgb="FF0066CC"/>
        <name val="Verdana"/>
        <family val="2"/>
        <charset val="1"/>
      </font>
      <fill>
        <patternFill>
          <bgColor rgb="FFFFFFFF"/>
        </patternFill>
      </fill>
    </dxf>
    <dxf>
      <font>
        <sz val="10"/>
        <color rgb="FF9C6500"/>
        <name val="Verdana"/>
        <family val="2"/>
        <charset val="1"/>
      </font>
      <fill>
        <patternFill>
          <bgColor rgb="FFFFEB9C"/>
        </patternFill>
      </fill>
    </dxf>
    <dxf>
      <font>
        <sz val="10"/>
        <name val="Verdana"/>
        <family val="2"/>
        <charset val="1"/>
      </font>
      <fill>
        <patternFill>
          <bgColor rgb="FFFFC7CE"/>
        </patternFill>
      </fill>
    </dxf>
    <dxf>
      <font>
        <sz val="10"/>
        <color rgb="FF9C0006"/>
        <name val="Verdana"/>
        <family val="2"/>
        <charset val="1"/>
      </font>
      <fill>
        <patternFill>
          <bgColor rgb="FFFFC7CE"/>
        </patternFill>
      </fill>
    </dxf>
    <dxf>
      <font>
        <sz val="10"/>
        <color rgb="FF0066CC"/>
        <name val="Verdana"/>
        <family val="2"/>
        <charset val="1"/>
      </font>
      <fill>
        <patternFill>
          <bgColor rgb="FFFFFFFF"/>
        </patternFill>
      </fill>
    </dxf>
    <dxf>
      <font>
        <sz val="10"/>
        <color rgb="FF9C6500"/>
        <name val="Verdana"/>
        <family val="2"/>
        <charset val="1"/>
      </font>
      <fill>
        <patternFill>
          <bgColor rgb="FFFFEB9C"/>
        </patternFill>
      </fill>
    </dxf>
    <dxf>
      <font>
        <sz val="10"/>
        <name val="Verdana"/>
        <family val="2"/>
        <charset val="1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49</xdr:col>
      <xdr:colOff>225360</xdr:colOff>
      <xdr:row>10</xdr:row>
      <xdr:rowOff>115200</xdr:rowOff>
    </xdr:from>
    <xdr:to>
      <xdr:col>51</xdr:col>
      <xdr:colOff>322920</xdr:colOff>
      <xdr:row>13</xdr:row>
      <xdr:rowOff>203400</xdr:rowOff>
    </xdr:to>
    <xdr:pic>
      <xdr:nvPicPr>
        <xdr:cNvPr id="0" name="Picture 1" descr=""/>
        <xdr:cNvPicPr/>
      </xdr:nvPicPr>
      <xdr:blipFill>
        <a:blip r:embed="rId1"/>
        <a:srcRect l="10831" t="0" r="0" b="11871"/>
        <a:stretch/>
      </xdr:blipFill>
      <xdr:spPr>
        <a:xfrm>
          <a:off x="29618640" y="2083680"/>
          <a:ext cx="974520" cy="659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49</xdr:col>
      <xdr:colOff>177840</xdr:colOff>
      <xdr:row>1</xdr:row>
      <xdr:rowOff>144000</xdr:rowOff>
    </xdr:from>
    <xdr:to>
      <xdr:col>51</xdr:col>
      <xdr:colOff>24840</xdr:colOff>
      <xdr:row>5</xdr:row>
      <xdr:rowOff>74160</xdr:rowOff>
    </xdr:to>
    <xdr:pic>
      <xdr:nvPicPr>
        <xdr:cNvPr id="1" name="Picture 2" descr=""/>
        <xdr:cNvPicPr/>
      </xdr:nvPicPr>
      <xdr:blipFill>
        <a:blip r:embed="rId2"/>
        <a:srcRect l="8145" t="9098" r="7625" b="0"/>
        <a:stretch/>
      </xdr:blipFill>
      <xdr:spPr>
        <a:xfrm>
          <a:off x="29571120" y="321480"/>
          <a:ext cx="723960" cy="717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38</xdr:col>
      <xdr:colOff>532440</xdr:colOff>
      <xdr:row>11</xdr:row>
      <xdr:rowOff>46080</xdr:rowOff>
    </xdr:from>
    <xdr:to>
      <xdr:col>40</xdr:col>
      <xdr:colOff>438840</xdr:colOff>
      <xdr:row>14</xdr:row>
      <xdr:rowOff>89280</xdr:rowOff>
    </xdr:to>
    <xdr:pic>
      <xdr:nvPicPr>
        <xdr:cNvPr id="2" name="Picture 1" descr=""/>
        <xdr:cNvPicPr/>
      </xdr:nvPicPr>
      <xdr:blipFill>
        <a:blip r:embed="rId1"/>
        <a:srcRect l="10831" t="0" r="0" b="11871"/>
        <a:stretch/>
      </xdr:blipFill>
      <xdr:spPr>
        <a:xfrm>
          <a:off x="23075280" y="2108880"/>
          <a:ext cx="974520" cy="614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36</xdr:col>
      <xdr:colOff>429480</xdr:colOff>
      <xdr:row>1</xdr:row>
      <xdr:rowOff>144360</xdr:rowOff>
    </xdr:from>
    <xdr:to>
      <xdr:col>38</xdr:col>
      <xdr:colOff>85320</xdr:colOff>
      <xdr:row>5</xdr:row>
      <xdr:rowOff>74160</xdr:rowOff>
    </xdr:to>
    <xdr:pic>
      <xdr:nvPicPr>
        <xdr:cNvPr id="3" name="Picture 2" descr=""/>
        <xdr:cNvPicPr/>
      </xdr:nvPicPr>
      <xdr:blipFill>
        <a:blip r:embed="rId2"/>
        <a:srcRect l="8145" t="9098" r="7625" b="0"/>
        <a:stretch/>
      </xdr:blipFill>
      <xdr:spPr>
        <a:xfrm>
          <a:off x="21904200" y="319320"/>
          <a:ext cx="723960" cy="676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30</xdr:col>
      <xdr:colOff>472320</xdr:colOff>
      <xdr:row>11</xdr:row>
      <xdr:rowOff>46440</xdr:rowOff>
    </xdr:from>
    <xdr:to>
      <xdr:col>33</xdr:col>
      <xdr:colOff>368280</xdr:colOff>
      <xdr:row>14</xdr:row>
      <xdr:rowOff>89640</xdr:rowOff>
    </xdr:to>
    <xdr:pic>
      <xdr:nvPicPr>
        <xdr:cNvPr id="4" name="Picture 1" descr=""/>
        <xdr:cNvPicPr/>
      </xdr:nvPicPr>
      <xdr:blipFill>
        <a:blip r:embed="rId3"/>
        <a:srcRect l="10831" t="0" r="0" b="11871"/>
        <a:stretch/>
      </xdr:blipFill>
      <xdr:spPr>
        <a:xfrm>
          <a:off x="19639440" y="2109240"/>
          <a:ext cx="974520" cy="614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177840</xdr:colOff>
      <xdr:row>1</xdr:row>
      <xdr:rowOff>144720</xdr:rowOff>
    </xdr:from>
    <xdr:to>
      <xdr:col>30</xdr:col>
      <xdr:colOff>25200</xdr:colOff>
      <xdr:row>5</xdr:row>
      <xdr:rowOff>74160</xdr:rowOff>
    </xdr:to>
    <xdr:pic>
      <xdr:nvPicPr>
        <xdr:cNvPr id="5" name="Picture 2" descr=""/>
        <xdr:cNvPicPr/>
      </xdr:nvPicPr>
      <xdr:blipFill>
        <a:blip r:embed="rId4"/>
        <a:srcRect l="8145" t="9098" r="7625" b="0"/>
        <a:stretch/>
      </xdr:blipFill>
      <xdr:spPr>
        <a:xfrm>
          <a:off x="18468360" y="319680"/>
          <a:ext cx="723960" cy="67572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LOWCALC/EMED%20VersaRate%20FlowCalc%20Tool%20(Ver%203.0)%20-%20Passwords%20removed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ersaRate FlowCalc"/>
      <sheetName val="Print Results"/>
      <sheetName val="Instructions"/>
      <sheetName val="Flow Rates"/>
      <sheetName val="Lists"/>
      <sheetName val="Flow Rate Limits"/>
    </sheetNames>
    <sheetDataSet>
      <sheetData sheetId="4">
        <row r="2">
          <cell r="I2" t="str">
            <v>Needle Gauge</v>
          </cell>
          <cell r="J2" t="str">
            <v>24 ga</v>
          </cell>
          <cell r="K2" t="str">
            <v>27 ga</v>
          </cell>
        </row>
        <row r="3">
          <cell r="I3" t="str">
            <v>24 ga</v>
          </cell>
          <cell r="J3" t="str">
            <v>SUB-109-G24</v>
          </cell>
          <cell r="K3" t="str">
            <v>SUB-109-G27</v>
          </cell>
        </row>
        <row r="4">
          <cell r="I4" t="str">
            <v>27 ga</v>
          </cell>
          <cell r="J4" t="str">
            <v>SUB-209-G24</v>
          </cell>
          <cell r="K4" t="str">
            <v>SUB-260</v>
          </cell>
        </row>
        <row r="5">
          <cell r="J5" t="str">
            <v>SUB-309-G24</v>
          </cell>
          <cell r="K5" t="str">
            <v>SUB-320</v>
          </cell>
        </row>
        <row r="6">
          <cell r="J6" t="str">
            <v>SUB-409-G24</v>
          </cell>
          <cell r="K6" t="str">
            <v>SUB-410</v>
          </cell>
        </row>
        <row r="7">
          <cell r="J7" t="str">
            <v>SUB-512-G24</v>
          </cell>
          <cell r="K7" t="str">
            <v>SUB-509</v>
          </cell>
        </row>
        <row r="8">
          <cell r="J8" t="str">
            <v>SUB-612-G24</v>
          </cell>
          <cell r="K8" t="str">
            <v>SUB-609</v>
          </cell>
        </row>
      </sheetData>
      <sheetData sheetId="5">
        <row r="1">
          <cell r="B1" t="str">
            <v>Hizentra</v>
          </cell>
        </row>
        <row r="1">
          <cell r="G1" t="str">
            <v>Gammagard</v>
          </cell>
        </row>
        <row r="1">
          <cell r="L1" t="str">
            <v>Kiovig</v>
          </cell>
        </row>
        <row r="1">
          <cell r="Q1" t="str">
            <v>Subcuvia</v>
          </cell>
        </row>
        <row r="1">
          <cell r="V1" t="str">
            <v>Gammanorm</v>
          </cell>
        </row>
        <row r="2">
          <cell r="A2" t="str">
            <v>Country/Region</v>
          </cell>
          <cell r="B2" t="str">
            <v>Max Flow Rate (All sites)</v>
          </cell>
          <cell r="C2" t="str">
            <v>Max Rate per site</v>
          </cell>
        </row>
        <row r="2">
          <cell r="E2" t="str">
            <v>Volume per site</v>
          </cell>
        </row>
        <row r="2">
          <cell r="G2" t="str">
            <v>Max Flow Rate (All sites)</v>
          </cell>
          <cell r="H2" t="str">
            <v>Max Rate per site</v>
          </cell>
        </row>
        <row r="2">
          <cell r="J2" t="str">
            <v>Volume per site</v>
          </cell>
        </row>
        <row r="2">
          <cell r="L2" t="str">
            <v>Max Flow Rate (All sites)</v>
          </cell>
          <cell r="M2" t="str">
            <v>Max Rate per site</v>
          </cell>
        </row>
        <row r="2">
          <cell r="O2" t="str">
            <v>Volume per site</v>
          </cell>
        </row>
        <row r="2">
          <cell r="Q2" t="str">
            <v>Max Flow Rate (All sites)</v>
          </cell>
          <cell r="R2" t="str">
            <v>Max Rate per site</v>
          </cell>
        </row>
        <row r="2">
          <cell r="T2" t="str">
            <v>Volume per site</v>
          </cell>
        </row>
        <row r="2">
          <cell r="V2" t="str">
            <v>Max Flow Rate (All sites)</v>
          </cell>
          <cell r="W2" t="str">
            <v>Max Rate per site</v>
          </cell>
        </row>
        <row r="2">
          <cell r="Y2" t="str">
            <v>Volume per site</v>
          </cell>
        </row>
        <row r="3">
          <cell r="C3" t="str">
            <v>Initial Infusion</v>
          </cell>
          <cell r="D3" t="str">
            <v>Subsequent Infusions</v>
          </cell>
          <cell r="E3" t="str">
            <v>Initial Infusion</v>
          </cell>
          <cell r="F3" t="str">
            <v>Subsequent Infusions</v>
          </cell>
        </row>
        <row r="3">
          <cell r="H3" t="str">
            <v>Initial Infusion</v>
          </cell>
          <cell r="I3" t="str">
            <v>Subsequent Infusions</v>
          </cell>
          <cell r="J3" t="str">
            <v>Initial Infusion</v>
          </cell>
          <cell r="K3" t="str">
            <v>Subsequent Infusions</v>
          </cell>
        </row>
        <row r="3">
          <cell r="M3" t="str">
            <v>Initial Infusion</v>
          </cell>
          <cell r="N3" t="str">
            <v>Subsequent Infusions</v>
          </cell>
          <cell r="O3" t="str">
            <v>Initial Infusion</v>
          </cell>
          <cell r="P3" t="str">
            <v>Subsequent Infusions</v>
          </cell>
        </row>
        <row r="3">
          <cell r="R3" t="str">
            <v>Initial Infusion</v>
          </cell>
          <cell r="S3" t="str">
            <v>Subsequent Infusions</v>
          </cell>
          <cell r="T3" t="str">
            <v>Initial Infusion</v>
          </cell>
          <cell r="U3" t="str">
            <v>Subsequent Infusions</v>
          </cell>
        </row>
        <row r="3">
          <cell r="W3" t="str">
            <v>Initial Infusion</v>
          </cell>
          <cell r="X3" t="str">
            <v>Subsequent Infusions</v>
          </cell>
          <cell r="Y3" t="str">
            <v>Initial Infusion</v>
          </cell>
          <cell r="Z3" t="str">
            <v>Subsequent Infusions</v>
          </cell>
        </row>
        <row r="4">
          <cell r="A4" t="str">
            <v>USA</v>
          </cell>
          <cell r="B4">
            <v>9999</v>
          </cell>
          <cell r="C4">
            <v>15.5</v>
          </cell>
          <cell r="D4">
            <v>25.5</v>
          </cell>
          <cell r="E4">
            <v>15</v>
          </cell>
          <cell r="F4">
            <v>25</v>
          </cell>
        </row>
        <row r="4">
          <cell r="Q4">
            <v>9999</v>
          </cell>
          <cell r="R4">
            <v>10.5</v>
          </cell>
          <cell r="S4">
            <v>20.5</v>
          </cell>
          <cell r="T4">
            <v>15</v>
          </cell>
          <cell r="U4">
            <v>25</v>
          </cell>
          <cell r="V4">
            <v>9999</v>
          </cell>
          <cell r="W4">
            <v>10.5</v>
          </cell>
          <cell r="X4">
            <v>20.5</v>
          </cell>
          <cell r="Y4">
            <v>15</v>
          </cell>
          <cell r="Z4">
            <v>25</v>
          </cell>
        </row>
        <row r="5">
          <cell r="A5" t="str">
            <v>Canada</v>
          </cell>
          <cell r="B5">
            <v>70.5</v>
          </cell>
          <cell r="C5">
            <v>15.5</v>
          </cell>
          <cell r="D5">
            <v>34.5</v>
          </cell>
          <cell r="E5">
            <v>15</v>
          </cell>
          <cell r="F5">
            <v>25</v>
          </cell>
        </row>
        <row r="5">
          <cell r="Q5">
            <v>9999</v>
          </cell>
          <cell r="R5">
            <v>10.5</v>
          </cell>
          <cell r="S5">
            <v>20.5</v>
          </cell>
          <cell r="T5">
            <v>15</v>
          </cell>
          <cell r="U5">
            <v>25</v>
          </cell>
          <cell r="V5">
            <v>9999</v>
          </cell>
          <cell r="W5">
            <v>10.5</v>
          </cell>
          <cell r="X5">
            <v>20.5</v>
          </cell>
          <cell r="Y5">
            <v>15</v>
          </cell>
          <cell r="Z5">
            <v>25</v>
          </cell>
        </row>
        <row r="6">
          <cell r="A6" t="str">
            <v>United Kingdom</v>
          </cell>
          <cell r="B6">
            <v>50.5</v>
          </cell>
          <cell r="C6">
            <v>15.5</v>
          </cell>
          <cell r="D6">
            <v>25.5</v>
          </cell>
          <cell r="E6">
            <v>15</v>
          </cell>
          <cell r="F6">
            <v>25</v>
          </cell>
        </row>
        <row r="6">
          <cell r="Q6">
            <v>9999</v>
          </cell>
          <cell r="R6">
            <v>10.5</v>
          </cell>
          <cell r="S6">
            <v>20.5</v>
          </cell>
          <cell r="T6">
            <v>15</v>
          </cell>
          <cell r="U6">
            <v>25</v>
          </cell>
          <cell r="V6">
            <v>9999</v>
          </cell>
          <cell r="W6">
            <v>10.5</v>
          </cell>
          <cell r="X6">
            <v>20.5</v>
          </cell>
          <cell r="Y6">
            <v>15</v>
          </cell>
          <cell r="Z6">
            <v>25</v>
          </cell>
        </row>
      </sheetData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BD9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1:1048576"/>
    </sheetView>
  </sheetViews>
  <sheetFormatPr defaultRowHeight="13"/>
  <cols>
    <col collapsed="false" hidden="false" max="2" min="1" style="0" width="7.56632653061225"/>
    <col collapsed="false" hidden="false" max="3" min="3" style="0" width="9.5765306122449"/>
    <col collapsed="false" hidden="false" max="5" min="4" style="0" width="15.2908163265306"/>
    <col collapsed="false" hidden="false" max="6" min="6" style="0" width="16.7142857142857"/>
    <col collapsed="false" hidden="false" max="11" min="7" style="0" width="9.4234693877551"/>
    <col collapsed="false" hidden="false" max="12" min="12" style="0" width="10.2857142857143"/>
    <col collapsed="false" hidden="false" max="13" min="13" style="0" width="2.99489795918367"/>
    <col collapsed="false" hidden="false" max="19" min="14" style="1" width="7.56632653061225"/>
    <col collapsed="false" hidden="false" max="20" min="20" style="1" width="2.85204081632653"/>
    <col collapsed="false" hidden="false" max="26" min="21" style="1" width="7.56632653061225"/>
    <col collapsed="false" hidden="false" max="27" min="27" style="1" width="3.28571428571429"/>
    <col collapsed="false" hidden="false" max="33" min="28" style="1" width="7.56632653061225"/>
    <col collapsed="false" hidden="false" max="34" min="34" style="0" width="3.14285714285714"/>
    <col collapsed="false" hidden="false" max="41" min="35" style="0" width="7.56632653061225"/>
    <col collapsed="false" hidden="false" max="42" min="42" style="0" width="3.86224489795918"/>
    <col collapsed="false" hidden="false" max="43" min="43" style="0" width="18.7091836734694"/>
    <col collapsed="false" hidden="false" max="44" min="44" style="0" width="12.4183673469388"/>
    <col collapsed="false" hidden="false" max="45" min="45" style="0" width="12.7091836734694"/>
    <col collapsed="false" hidden="false" max="46" min="46" style="0" width="13.0051020408163"/>
    <col collapsed="false" hidden="false" max="47" min="47" style="0" width="4.70918367346939"/>
    <col collapsed="false" hidden="false" max="48" min="48" style="0" width="7.85714285714286"/>
    <col collapsed="false" hidden="false" max="49" min="49" style="0" width="12.4183673469388"/>
    <col collapsed="false" hidden="false" max="50" min="50" style="0" width="7.56632653061225"/>
    <col collapsed="false" hidden="false" max="51" min="51" style="0" width="4.86224489795918"/>
    <col collapsed="false" hidden="false" max="52" min="52" style="0" width="6.71428571428571"/>
    <col collapsed="false" hidden="false" max="53" min="53" style="0" width="3.86224489795918"/>
    <col collapsed="false" hidden="false" max="54" min="54" style="0" width="4.70918367346939"/>
    <col collapsed="false" hidden="false" max="55" min="55" style="0" width="5.57142857142857"/>
    <col collapsed="false" hidden="false" max="56" min="56" style="0" width="4.28571428571429"/>
    <col collapsed="false" hidden="false" max="1025" min="57" style="0" width="7.56632653061225"/>
  </cols>
  <sheetData>
    <row r="1" customFormat="false" ht="14" hidden="false" customHeight="false" outlineLevel="0" collapsed="false">
      <c r="G1" s="2" t="s">
        <v>0</v>
      </c>
      <c r="H1" s="2"/>
      <c r="I1" s="2"/>
      <c r="J1" s="2"/>
      <c r="K1" s="2"/>
      <c r="L1" s="2"/>
      <c r="N1" s="2" t="s">
        <v>1</v>
      </c>
      <c r="O1" s="2"/>
      <c r="P1" s="2"/>
      <c r="Q1" s="2"/>
      <c r="R1" s="2"/>
      <c r="S1" s="2"/>
      <c r="U1" s="2" t="s">
        <v>2</v>
      </c>
      <c r="V1" s="2"/>
      <c r="W1" s="2"/>
      <c r="X1" s="2"/>
      <c r="Y1" s="2"/>
      <c r="Z1" s="2"/>
      <c r="AB1" s="2" t="s">
        <v>3</v>
      </c>
      <c r="AC1" s="2"/>
      <c r="AD1" s="2"/>
      <c r="AE1" s="2"/>
      <c r="AF1" s="2"/>
      <c r="AG1" s="2"/>
      <c r="AI1" s="2" t="s">
        <v>4</v>
      </c>
      <c r="AJ1" s="2"/>
      <c r="AK1" s="2"/>
      <c r="AL1" s="2"/>
      <c r="AM1" s="2"/>
      <c r="AN1" s="2"/>
      <c r="AQ1" s="3" t="s">
        <v>5</v>
      </c>
      <c r="AR1" s="0" t="s">
        <v>0</v>
      </c>
      <c r="AV1" s="4" t="s">
        <v>6</v>
      </c>
      <c r="AW1" s="4"/>
    </row>
    <row r="2" customFormat="false" ht="14" hidden="false" customHeight="false" outlineLevel="0" collapsed="false">
      <c r="B2" s="5"/>
      <c r="C2" s="5"/>
      <c r="D2" s="2" t="s">
        <v>7</v>
      </c>
      <c r="E2" s="2"/>
      <c r="F2" s="5"/>
      <c r="G2" s="2" t="s">
        <v>8</v>
      </c>
      <c r="H2" s="2"/>
      <c r="I2" s="2"/>
      <c r="J2" s="2"/>
      <c r="K2" s="2"/>
      <c r="L2" s="2"/>
      <c r="N2" s="2" t="s">
        <v>8</v>
      </c>
      <c r="O2" s="2"/>
      <c r="P2" s="2"/>
      <c r="Q2" s="2"/>
      <c r="R2" s="2"/>
      <c r="S2" s="2"/>
      <c r="U2" s="2" t="s">
        <v>8</v>
      </c>
      <c r="V2" s="2"/>
      <c r="W2" s="2"/>
      <c r="X2" s="2"/>
      <c r="Y2" s="2"/>
      <c r="Z2" s="2"/>
      <c r="AB2" s="2" t="s">
        <v>8</v>
      </c>
      <c r="AC2" s="2"/>
      <c r="AD2" s="2"/>
      <c r="AE2" s="2"/>
      <c r="AF2" s="2"/>
      <c r="AG2" s="2"/>
      <c r="AI2" s="2" t="s">
        <v>8</v>
      </c>
      <c r="AJ2" s="2"/>
      <c r="AK2" s="2"/>
      <c r="AL2" s="2"/>
      <c r="AM2" s="2"/>
      <c r="AN2" s="2"/>
      <c r="AQ2" s="3" t="s">
        <v>9</v>
      </c>
      <c r="AR2" s="6" t="s">
        <v>10</v>
      </c>
      <c r="AS2" s="6"/>
      <c r="AV2" s="4" t="s">
        <v>11</v>
      </c>
      <c r="AW2" s="4" t="s">
        <v>12</v>
      </c>
    </row>
    <row r="3" customFormat="false" ht="15" hidden="false" customHeight="false" outlineLevel="0" collapsed="false">
      <c r="B3" s="7" t="s">
        <v>13</v>
      </c>
      <c r="C3" s="7" t="s">
        <v>14</v>
      </c>
      <c r="D3" s="8" t="s">
        <v>15</v>
      </c>
      <c r="E3" s="9" t="s">
        <v>16</v>
      </c>
      <c r="F3" s="8" t="s">
        <v>17</v>
      </c>
      <c r="G3" s="8" t="n">
        <v>1</v>
      </c>
      <c r="H3" s="8" t="n">
        <v>2</v>
      </c>
      <c r="I3" s="8" t="n">
        <v>3</v>
      </c>
      <c r="J3" s="8" t="n">
        <v>4</v>
      </c>
      <c r="K3" s="8" t="n">
        <v>5</v>
      </c>
      <c r="L3" s="8" t="n">
        <v>6</v>
      </c>
      <c r="N3" s="8" t="n">
        <v>1</v>
      </c>
      <c r="O3" s="8" t="n">
        <v>2</v>
      </c>
      <c r="P3" s="8" t="n">
        <v>3</v>
      </c>
      <c r="Q3" s="8" t="n">
        <v>4</v>
      </c>
      <c r="R3" s="8" t="n">
        <v>5</v>
      </c>
      <c r="S3" s="8" t="n">
        <v>6</v>
      </c>
      <c r="U3" s="8" t="n">
        <v>1</v>
      </c>
      <c r="V3" s="8" t="n">
        <v>2</v>
      </c>
      <c r="W3" s="8" t="n">
        <v>3</v>
      </c>
      <c r="X3" s="8" t="n">
        <v>4</v>
      </c>
      <c r="Y3" s="8" t="n">
        <v>5</v>
      </c>
      <c r="Z3" s="8" t="n">
        <v>6</v>
      </c>
      <c r="AB3" s="8" t="n">
        <v>1</v>
      </c>
      <c r="AC3" s="8" t="n">
        <v>2</v>
      </c>
      <c r="AD3" s="8" t="n">
        <v>3</v>
      </c>
      <c r="AE3" s="8" t="n">
        <v>4</v>
      </c>
      <c r="AF3" s="8" t="n">
        <v>5</v>
      </c>
      <c r="AG3" s="8" t="n">
        <v>6</v>
      </c>
      <c r="AI3" s="8" t="n">
        <v>1</v>
      </c>
      <c r="AJ3" s="8" t="n">
        <v>2</v>
      </c>
      <c r="AK3" s="8" t="n">
        <v>3</v>
      </c>
      <c r="AL3" s="8" t="n">
        <v>4</v>
      </c>
      <c r="AM3" s="8" t="n">
        <v>5</v>
      </c>
      <c r="AN3" s="8" t="n">
        <v>6</v>
      </c>
      <c r="AQ3" s="3" t="s">
        <v>18</v>
      </c>
      <c r="AR3" s="6" t="s">
        <v>19</v>
      </c>
      <c r="AS3" s="0" t="s">
        <v>20</v>
      </c>
      <c r="AT3" s="0" t="str">
        <f aca="false">IFERROR(IF(NeedleGauge="24 ga",VLOOKUP(AdminSet,D4:F46,3,0),VLOOKUP(AdminSet,E4:F46,2,0)) &amp; " mm","")</f>
        <v>9 mm</v>
      </c>
      <c r="AV3" s="10"/>
      <c r="AW3" s="10"/>
      <c r="AZ3" s="11" t="s">
        <v>21</v>
      </c>
    </row>
    <row r="4" customFormat="false" ht="19" hidden="false" customHeight="false" outlineLevel="0" collapsed="false">
      <c r="B4" s="12" t="s">
        <v>22</v>
      </c>
      <c r="C4" s="13" t="s">
        <v>23</v>
      </c>
      <c r="D4" s="1"/>
      <c r="E4" s="14" t="s">
        <v>24</v>
      </c>
      <c r="F4" s="15" t="n">
        <v>4</v>
      </c>
      <c r="G4" s="16"/>
      <c r="H4" s="16" t="n">
        <f aca="false">IFERROR(H6*(1-($AR$16*($F4-$AU$16))),"DNM")</f>
        <v>12.1267287868178</v>
      </c>
      <c r="I4" s="16" t="n">
        <f aca="false">IFERROR(I6*(1-($AR$16*($F4-$AU$16))),"DNM")</f>
        <v>14.6232331310382</v>
      </c>
      <c r="J4" s="16" t="n">
        <f aca="false">IFERROR(J6*(1-($AR$16*($F4-$AU$16))),"DNM")</f>
        <v>16.0271520600511</v>
      </c>
      <c r="K4" s="16" t="n">
        <f aca="false">IFERROR(K6*(1-($AR$16*($F4-$AU$16))),"DNM")</f>
        <v>17.9170972164857</v>
      </c>
      <c r="L4" s="16" t="n">
        <f aca="false">IFERROR(L6*(1-($AR$16*($F4-$AU$16))),"DNM")</f>
        <v>19.784867621224</v>
      </c>
      <c r="N4" s="17"/>
      <c r="O4" s="17"/>
      <c r="P4" s="17"/>
      <c r="Q4" s="17"/>
      <c r="R4" s="17"/>
      <c r="S4" s="17"/>
      <c r="U4" s="16" t="n">
        <f aca="false">IFERROR(U6*(1-($AR$16*($F4-$AU$16))),"DNM")</f>
        <v>13.0570837339129</v>
      </c>
      <c r="V4" s="16" t="n">
        <f aca="false">IFERROR(V6*(1-($AR$16*($F4-$AU$16))),"DNM")</f>
        <v>18.9404866982344</v>
      </c>
      <c r="W4" s="16" t="n">
        <f aca="false">IFERROR(W6*(1-($AR$16*($F4-$AU$16))),"DNM")</f>
        <v>21.3096004123251</v>
      </c>
      <c r="X4" s="16" t="n">
        <f aca="false">IFERROR(X6*(1-($AR$16*($F4-$AU$16))),"DNM")</f>
        <v>24.8206496814108</v>
      </c>
      <c r="Y4" s="16" t="n">
        <f aca="false">IFERROR(Y6*(1-($AR$16*($F4-$AU$16))),"DNM")</f>
        <v>27.9632696871595</v>
      </c>
      <c r="Z4" s="16" t="n">
        <f aca="false">IFERROR(Z6*(1-($AR$16*($F4-$AU$16))),"DNM")</f>
        <v>27.1103619059322</v>
      </c>
      <c r="AB4" s="16" t="n">
        <f aca="false">IFERROR(AB6*(1-($AR$16*($F4-$AU$16))),"DNM")</f>
        <v>14.0392660230993</v>
      </c>
      <c r="AC4" s="16" t="n">
        <f aca="false">IFERROR(AC6*(1-($AR$16*($F4-$AU$16))),"DNM")</f>
        <v>20.365231378033</v>
      </c>
      <c r="AD4" s="16" t="n">
        <f aca="false">IFERROR(AD6*(1-($AR$16*($F4-$AU$16))),"DNM")</f>
        <v>22.912554987876</v>
      </c>
      <c r="AE4" s="16" t="n">
        <f aca="false">IFERROR(AE6*(1-($AR$16*($F4-$AU$16))),"DNM")</f>
        <v>26.6877130333801</v>
      </c>
      <c r="AF4" s="16" t="n">
        <f aca="false">IFERROR(AF6*(1-($AR$16*($F4-$AU$16))),"DNM")</f>
        <v>30.0667277635704</v>
      </c>
      <c r="AG4" s="16" t="n">
        <f aca="false">IFERROR(AG6*(1-($AR$16*($F4-$AU$16))),"DNM")</f>
        <v>29.1496624005965</v>
      </c>
      <c r="AI4" s="17"/>
      <c r="AJ4" s="17"/>
      <c r="AK4" s="17"/>
      <c r="AL4" s="17"/>
      <c r="AM4" s="17"/>
      <c r="AN4" s="17"/>
      <c r="AQ4" s="18" t="s">
        <v>25</v>
      </c>
      <c r="AR4" s="19" t="e">
        <f aca="false">VLOOKUP(QtyNeedles,[1]Lists!$H$2:$K$8,MATCH(NeedleGauge,[1]Lists!$H$2:$K$2,0),0)</f>
        <v>#N/A</v>
      </c>
      <c r="AV4" s="10" t="n">
        <f aca="false">INDEX([1]'Flow Rate Limits'!$A$1:$Z$6,MATCH(Country_Region,[1]'Flow Rate Limits'!$A$1:$A$6,0),MATCH(Drug,[1]'Flow Rate Limits'!$A$1:$Z$1,0))</f>
        <v>9999</v>
      </c>
      <c r="AW4" s="10"/>
      <c r="AZ4" s="20" t="n">
        <f aca="false">IF(AnyErrorMessages=1,"",FlowRate)</f>
        <v>18.6410718580996</v>
      </c>
      <c r="BA4" s="21" t="s">
        <v>26</v>
      </c>
    </row>
    <row r="5" customFormat="false" ht="14" hidden="false" customHeight="false" outlineLevel="0" collapsed="false">
      <c r="B5" s="12"/>
      <c r="C5" s="13" t="s">
        <v>23</v>
      </c>
      <c r="D5" s="1"/>
      <c r="E5" s="22" t="s">
        <v>27</v>
      </c>
      <c r="F5" s="23" t="n">
        <v>6</v>
      </c>
      <c r="G5" s="16"/>
      <c r="H5" s="16" t="n">
        <f aca="false">IFERROR(H6*(1-($AR$16*($F5-$AU$16))),"DNM")</f>
        <v>11.4486751342215</v>
      </c>
      <c r="I5" s="16" t="n">
        <f aca="false">IFERROR(I6*(1-($AR$16*($F5-$AU$16))),"DNM")</f>
        <v>13.8055899882274</v>
      </c>
      <c r="J5" s="16" t="n">
        <f aca="false">IFERROR(J6*(1-($AR$16*($F5-$AU$16))),"DNM")</f>
        <v>15.1310102244354</v>
      </c>
      <c r="K5" s="16" t="n">
        <f aca="false">IFERROR(K6*(1-($AR$16*($F5-$AU$16))),"DNM")</f>
        <v>16.915281028037</v>
      </c>
      <c r="L5" s="16" t="n">
        <f aca="false">IFERROR(L6*(1-($AR$16*($F5-$AU$16))),"DNM")</f>
        <v>18.6786169585319</v>
      </c>
      <c r="N5" s="24"/>
      <c r="O5" s="24"/>
      <c r="P5" s="24"/>
      <c r="Q5" s="24"/>
      <c r="R5" s="24"/>
      <c r="S5" s="24"/>
      <c r="U5" s="16" t="n">
        <f aca="false">IFERROR(U6*(1-($AR$16*($F5-$AU$16))),"DNM")</f>
        <v>12.3270102348124</v>
      </c>
      <c r="V5" s="16" t="n">
        <f aca="false">IFERROR(V6*(1-($AR$16*($F5-$AU$16))),"DNM")</f>
        <v>17.8814487323116</v>
      </c>
      <c r="W5" s="16" t="n">
        <f aca="false">IFERROR(W6*(1-($AR$16*($F5-$AU$16))),"DNM")</f>
        <v>20.1180958731414</v>
      </c>
      <c r="X5" s="16" t="n">
        <f aca="false">IFERROR(X6*(1-($AR$16*($F5-$AU$16))),"DNM")</f>
        <v>23.4328284089018</v>
      </c>
      <c r="Y5" s="16" t="n">
        <f aca="false">IFERROR(Y6*(1-($AR$16*($F5-$AU$16))),"DNM")</f>
        <v>26.3997320272323</v>
      </c>
      <c r="Z5" s="16" t="n">
        <f aca="false">IFERROR(Z6*(1-($AR$16*($F5-$AU$16))),"DNM")</f>
        <v>25.5945137133425</v>
      </c>
      <c r="AB5" s="16" t="n">
        <f aca="false">IFERROR(AB6*(1-($AR$16*($F5-$AU$16))),"DNM")</f>
        <v>13.2542748046035</v>
      </c>
      <c r="AC5" s="16" t="n">
        <f aca="false">IFERROR(AC6*(1-($AR$16*($F5-$AU$16))),"DNM")</f>
        <v>19.2265302687236</v>
      </c>
      <c r="AD5" s="16" t="n">
        <f aca="false">IFERROR(AD6*(1-($AR$16*($F5-$AU$16))),"DNM")</f>
        <v>21.631422881027</v>
      </c>
      <c r="AE5" s="16" t="n">
        <f aca="false">IFERROR(AE6*(1-($AR$16*($F5-$AU$16))),"DNM")</f>
        <v>25.195496820761</v>
      </c>
      <c r="AF5" s="16" t="n">
        <f aca="false">IFERROR(AF6*(1-($AR$16*($F5-$AU$16))),"DNM")</f>
        <v>28.3855773939944</v>
      </c>
      <c r="AG5" s="16" t="n">
        <f aca="false">IFERROR(AG6*(1-($AR$16*($F5-$AU$16))),"DNM")</f>
        <v>27.519788804004</v>
      </c>
      <c r="AI5" s="24"/>
      <c r="AJ5" s="24"/>
      <c r="AK5" s="24"/>
      <c r="AL5" s="24"/>
      <c r="AM5" s="24"/>
      <c r="AN5" s="24"/>
      <c r="AQ5" s="18" t="s">
        <v>28</v>
      </c>
      <c r="AR5" s="19" t="s">
        <v>24</v>
      </c>
      <c r="AS5" s="6"/>
      <c r="AV5" s="10"/>
      <c r="AW5" s="10"/>
      <c r="AZ5" s="25" t="str">
        <f aca="false">IF(AnyErrorMessages=1,"",IF(AZ4&gt;AV4,"Exceeds total flow rate limit",""))</f>
        <v/>
      </c>
    </row>
    <row r="6" customFormat="false" ht="14" hidden="false" customHeight="false" outlineLevel="0" collapsed="false">
      <c r="B6" s="12"/>
      <c r="C6" s="13" t="s">
        <v>23</v>
      </c>
      <c r="D6" s="1"/>
      <c r="E6" s="26" t="s">
        <v>29</v>
      </c>
      <c r="F6" s="27" t="n">
        <v>9</v>
      </c>
      <c r="G6" s="28"/>
      <c r="H6" s="29" t="n">
        <v>10.4315946553272</v>
      </c>
      <c r="I6" s="29" t="n">
        <v>12.5791252740113</v>
      </c>
      <c r="J6" s="29" t="n">
        <v>13.7867974710117</v>
      </c>
      <c r="K6" s="29" t="n">
        <v>15.412556745364</v>
      </c>
      <c r="L6" s="29" t="n">
        <v>17.0192409644938</v>
      </c>
      <c r="N6" s="24"/>
      <c r="O6" s="24"/>
      <c r="P6" s="24"/>
      <c r="Q6" s="24"/>
      <c r="R6" s="24"/>
      <c r="S6" s="24"/>
      <c r="U6" s="30" t="n">
        <f aca="false">AB6-(AB6*$AR$19)</f>
        <v>11.2318999861616</v>
      </c>
      <c r="V6" s="30" t="n">
        <f aca="false">AC6-(AC6*$AR$19)</f>
        <v>16.2928917834274</v>
      </c>
      <c r="W6" s="30" t="n">
        <f aca="false">AD6-(AD6*$AR$19)</f>
        <v>18.3308390643657</v>
      </c>
      <c r="X6" s="30" t="n">
        <f aca="false">AE6-(AE6*$AR$19)</f>
        <v>21.3510965001383</v>
      </c>
      <c r="Y6" s="30" t="n">
        <f aca="false">AF6-(AF6*$AR$19)</f>
        <v>24.0544255373415</v>
      </c>
      <c r="Z6" s="30" t="n">
        <f aca="false">AG6-(AG6*$AR$19)</f>
        <v>23.3207414244578</v>
      </c>
      <c r="AB6" s="29" t="n">
        <v>12.0767879768596</v>
      </c>
      <c r="AC6" s="29" t="n">
        <v>17.5184786047596</v>
      </c>
      <c r="AD6" s="29" t="n">
        <v>19.7097247207535</v>
      </c>
      <c r="AE6" s="29" t="n">
        <v>22.9571725018323</v>
      </c>
      <c r="AF6" s="29" t="n">
        <v>25.8638518396304</v>
      </c>
      <c r="AG6" s="29" t="n">
        <v>25.0749784091153</v>
      </c>
      <c r="AI6" s="24"/>
      <c r="AJ6" s="24"/>
      <c r="AK6" s="24"/>
      <c r="AL6" s="24"/>
      <c r="AM6" s="24"/>
      <c r="AN6" s="24"/>
      <c r="AQ6" s="3" t="s">
        <v>30</v>
      </c>
      <c r="AR6" s="1" t="s">
        <v>31</v>
      </c>
      <c r="AS6" s="6"/>
      <c r="AV6" s="10"/>
      <c r="AW6" s="10"/>
      <c r="AZ6" s="11" t="s">
        <v>32</v>
      </c>
    </row>
    <row r="7" customFormat="false" ht="18" hidden="false" customHeight="false" outlineLevel="0" collapsed="false">
      <c r="B7" s="12"/>
      <c r="C7" s="13" t="s">
        <v>23</v>
      </c>
      <c r="D7" s="1"/>
      <c r="E7" s="31" t="s">
        <v>33</v>
      </c>
      <c r="F7" s="15" t="n">
        <v>6</v>
      </c>
      <c r="G7" s="32"/>
      <c r="H7" s="32" t="n">
        <f aca="false">IFERROR(H8*(1-($AR$16*($F7-$AU$16))),"DNM")</f>
        <v>11.4486751342215</v>
      </c>
      <c r="I7" s="32" t="n">
        <f aca="false">IFERROR(I8*(1-($AR$16*($F7-$AU$16))),"DNM")</f>
        <v>13.8055899882274</v>
      </c>
      <c r="J7" s="32" t="n">
        <f aca="false">IFERROR(J8*(1-($AR$16*($F7-$AU$16))),"DNM")</f>
        <v>15.1310102244354</v>
      </c>
      <c r="K7" s="32" t="n">
        <f aca="false">IFERROR(K8*(1-($AR$16*($F7-$AU$16))),"DNM")</f>
        <v>16.915281028037</v>
      </c>
      <c r="L7" s="32" t="n">
        <f aca="false">IFERROR(L8*(1-($AR$16*($F7-$AU$16))),"DNM")</f>
        <v>18.6786169585319</v>
      </c>
      <c r="N7" s="24"/>
      <c r="O7" s="24"/>
      <c r="P7" s="24"/>
      <c r="Q7" s="24"/>
      <c r="R7" s="24"/>
      <c r="S7" s="24"/>
      <c r="U7" s="32" t="n">
        <f aca="false">IFERROR(U8*(1-($AR$16*($F7-$AU$16))),"DNM")</f>
        <v>12.3270102348124</v>
      </c>
      <c r="V7" s="32" t="n">
        <f aca="false">IFERROR(V8*(1-($AR$16*($F7-$AU$16))),"DNM")</f>
        <v>17.8814487323116</v>
      </c>
      <c r="W7" s="32" t="n">
        <f aca="false">IFERROR(W8*(1-($AR$16*($F7-$AU$16))),"DNM")</f>
        <v>20.1180958731414</v>
      </c>
      <c r="X7" s="32" t="n">
        <f aca="false">IFERROR(X8*(1-($AR$16*($F7-$AU$16))),"DNM")</f>
        <v>23.4328284089018</v>
      </c>
      <c r="Y7" s="32" t="n">
        <f aca="false">IFERROR(Y8*(1-($AR$16*($F7-$AU$16))),"DNM")</f>
        <v>26.3997320272323</v>
      </c>
      <c r="Z7" s="32" t="n">
        <f aca="false">IFERROR(Z8*(1-($AR$16*($F7-$AU$16))),"DNM")</f>
        <v>25.5945137133425</v>
      </c>
      <c r="AB7" s="32" t="n">
        <f aca="false">IFERROR(AB8*(1-($AR$16*($F7-$AU$16))),"DNM")</f>
        <v>13.2542748046035</v>
      </c>
      <c r="AC7" s="32" t="n">
        <f aca="false">IFERROR(AC8*(1-($AR$16*($F7-$AU$16))),"DNM")</f>
        <v>19.2265302687236</v>
      </c>
      <c r="AD7" s="32" t="n">
        <f aca="false">IFERROR(AD8*(1-($AR$16*($F7-$AU$16))),"DNM")</f>
        <v>21.631422881027</v>
      </c>
      <c r="AE7" s="32" t="n">
        <f aca="false">IFERROR(AE8*(1-($AR$16*($F7-$AU$16))),"DNM")</f>
        <v>25.195496820761</v>
      </c>
      <c r="AF7" s="32" t="n">
        <f aca="false">IFERROR(AF8*(1-($AR$16*($F7-$AU$16))),"DNM")</f>
        <v>28.3855773939944</v>
      </c>
      <c r="AG7" s="32" t="n">
        <f aca="false">IFERROR(AG8*(1-($AR$16*($F7-$AU$16))),"DNM")</f>
        <v>27.519788804004</v>
      </c>
      <c r="AI7" s="24"/>
      <c r="AJ7" s="24"/>
      <c r="AK7" s="24"/>
      <c r="AL7" s="24"/>
      <c r="AM7" s="24"/>
      <c r="AN7" s="24"/>
      <c r="AQ7" s="3" t="s">
        <v>34</v>
      </c>
      <c r="AR7" s="33" t="n">
        <f aca="false">IF(Pump="Freedom60®",IF(NeedleGauge="24 ga",VLOOKUP(AdminSet,D4:AN46,2+VersaRatePosition+MATCH(Drug,G1:AN1,0),0),VLOOKUP(AdminSet,E4:AN46,1+VersaRatePosition+MATCH(Drug,G1:AN1,0),0)),IF(NeedleGauge="24 ga",VLOOKUP(AdminSet,D47:AN89,2+VersaRatePosition+MATCH(Drug,G1:AN1,0),0),VLOOKUP(AdminSet,E47:AN89,1+VersaRatePosition+MATCH(Drug,G1:AN1,0),0)))</f>
        <v>18.6410718580996</v>
      </c>
      <c r="AS7" s="0" t="s">
        <v>26</v>
      </c>
      <c r="AU7" s="3" t="s">
        <v>35</v>
      </c>
      <c r="AV7" s="10" t="n">
        <f aca="false">INDEX([1]'Flow Rate Limits'!$A$1:$Z$6,MATCH(Country_Region,[1]'Flow Rate Limits'!$A$1:$A$6,0),MATCH(Drug,[1]'Flow Rate Limits'!$A$1:$Z$1,0)+1)</f>
        <v>15.5</v>
      </c>
      <c r="AW7" s="10" t="n">
        <f aca="false">INDEX([1]'Flow Rate Limits'!$A$1:$Z$6,MATCH(Country_Region,[1]'Flow Rate Limits'!$A$1:$A$6,0),MATCH(Drug,[1]'Flow Rate Limits'!$A$1:$Z$1,0)+2)</f>
        <v>25.5</v>
      </c>
      <c r="AZ7" s="20" t="n">
        <f aca="false">IF(AnyErrorMessages=1,"",AZ4/AR9)</f>
        <v>9.3205359290498</v>
      </c>
      <c r="BA7" s="21" t="s">
        <v>26</v>
      </c>
    </row>
    <row r="8" customFormat="false" ht="14" hidden="false" customHeight="false" outlineLevel="0" collapsed="false">
      <c r="B8" s="12"/>
      <c r="C8" s="13" t="s">
        <v>23</v>
      </c>
      <c r="D8" s="1"/>
      <c r="E8" s="34" t="s">
        <v>36</v>
      </c>
      <c r="F8" s="27" t="n">
        <v>9</v>
      </c>
      <c r="G8" s="28"/>
      <c r="H8" s="29" t="n">
        <f aca="false">H6</f>
        <v>10.4315946553272</v>
      </c>
      <c r="I8" s="29" t="n">
        <f aca="false">I6</f>
        <v>12.5791252740113</v>
      </c>
      <c r="J8" s="29" t="n">
        <f aca="false">J6</f>
        <v>13.7867974710117</v>
      </c>
      <c r="K8" s="29" t="n">
        <f aca="false">K6</f>
        <v>15.412556745364</v>
      </c>
      <c r="L8" s="29" t="n">
        <f aca="false">L6</f>
        <v>17.0192409644938</v>
      </c>
      <c r="N8" s="24"/>
      <c r="O8" s="24"/>
      <c r="P8" s="24"/>
      <c r="Q8" s="24"/>
      <c r="R8" s="24"/>
      <c r="S8" s="24"/>
      <c r="U8" s="30" t="n">
        <f aca="false">AB8-(AB8*$AR$19)</f>
        <v>11.2318999861616</v>
      </c>
      <c r="V8" s="30" t="n">
        <f aca="false">AC8-(AC8*$AR$19)</f>
        <v>16.2928917834274</v>
      </c>
      <c r="W8" s="30" t="n">
        <f aca="false">AD8-(AD8*$AR$19)</f>
        <v>18.3308390643657</v>
      </c>
      <c r="X8" s="30" t="n">
        <f aca="false">AE8-(AE8*$AR$19)</f>
        <v>21.3510965001383</v>
      </c>
      <c r="Y8" s="30" t="n">
        <f aca="false">AF8-(AF8*$AR$19)</f>
        <v>24.0544255373415</v>
      </c>
      <c r="Z8" s="30" t="n">
        <f aca="false">AG8-(AG8*$AR$19)</f>
        <v>23.3207414244578</v>
      </c>
      <c r="AB8" s="29" t="n">
        <f aca="false">AB6</f>
        <v>12.0767879768596</v>
      </c>
      <c r="AC8" s="29" t="n">
        <f aca="false">AC6</f>
        <v>17.5184786047596</v>
      </c>
      <c r="AD8" s="29" t="n">
        <f aca="false">AD6</f>
        <v>19.7097247207535</v>
      </c>
      <c r="AE8" s="29" t="n">
        <f aca="false">AE6</f>
        <v>22.9571725018323</v>
      </c>
      <c r="AF8" s="29" t="n">
        <f aca="false">AF6</f>
        <v>25.8638518396304</v>
      </c>
      <c r="AG8" s="29" t="n">
        <f aca="false">AG6</f>
        <v>25.0749784091153</v>
      </c>
      <c r="AI8" s="24"/>
      <c r="AJ8" s="24"/>
      <c r="AK8" s="24"/>
      <c r="AL8" s="24"/>
      <c r="AM8" s="24"/>
      <c r="AN8" s="24"/>
      <c r="AQ8" s="3" t="s">
        <v>37</v>
      </c>
      <c r="AR8" s="0" t="s">
        <v>38</v>
      </c>
      <c r="AV8" s="10"/>
      <c r="AW8" s="10"/>
      <c r="BC8" s="35" t="str">
        <f aca="false">IF(AnyErrorMessages=1,"",IF(AZ7&gt;AW7,"Exceeds limit for subsequent infusions",IF(AND(InitialWarnings=1,AZ7&gt;AV7),"Caution: Limit for first time infusion exceeded","")))</f>
        <v/>
      </c>
    </row>
    <row r="9" customFormat="false" ht="14" hidden="false" customHeight="false" outlineLevel="0" collapsed="false">
      <c r="B9" s="12"/>
      <c r="C9" s="13" t="s">
        <v>39</v>
      </c>
      <c r="D9" s="36" t="s">
        <v>40</v>
      </c>
      <c r="E9" s="36"/>
      <c r="F9" s="37" t="n">
        <v>9</v>
      </c>
      <c r="G9" s="38" t="n">
        <v>11.0133450132183</v>
      </c>
      <c r="H9" s="38" t="n">
        <v>16.6919552465305</v>
      </c>
      <c r="I9" s="38" t="n">
        <v>27.3808203926917</v>
      </c>
      <c r="J9" s="38" t="n">
        <v>28.2</v>
      </c>
      <c r="K9" s="38" t="n">
        <v>34.9588672247494</v>
      </c>
      <c r="L9" s="38" t="n">
        <v>43.189228715391</v>
      </c>
      <c r="N9" s="39"/>
      <c r="O9" s="39"/>
      <c r="P9" s="39"/>
      <c r="Q9" s="39"/>
      <c r="R9" s="39"/>
      <c r="S9" s="39"/>
      <c r="U9" s="40" t="n">
        <f aca="false">AB9-(AB9*$AR$19)</f>
        <v>16.8161976804908</v>
      </c>
      <c r="V9" s="40" t="n">
        <f aca="false">AC9-(AC9*$AR$19)</f>
        <v>31.2813415734689</v>
      </c>
      <c r="W9" s="41"/>
      <c r="X9" s="41"/>
      <c r="Y9" s="41"/>
      <c r="Z9" s="40" t="n">
        <f aca="false">AG9-(AG9*$AR$19)</f>
        <v>103.499728891317</v>
      </c>
      <c r="AB9" s="38" t="n">
        <v>18.081148711657</v>
      </c>
      <c r="AC9" s="38" t="n">
        <v>33.6343922470779</v>
      </c>
      <c r="AD9" s="41"/>
      <c r="AE9" s="41"/>
      <c r="AF9" s="41"/>
      <c r="AG9" s="38" t="n">
        <v>111.285204019168</v>
      </c>
      <c r="AI9" s="39"/>
      <c r="AJ9" s="39"/>
      <c r="AK9" s="39"/>
      <c r="AL9" s="39"/>
      <c r="AM9" s="39"/>
      <c r="AN9" s="39"/>
      <c r="AQ9" s="3" t="s">
        <v>41</v>
      </c>
      <c r="AR9" s="1" t="n">
        <f aca="false">VALUE(LEFT(NeedleSet,1))</f>
        <v>2</v>
      </c>
      <c r="AV9" s="10"/>
      <c r="AW9" s="10"/>
      <c r="AZ9" s="11" t="s">
        <v>42</v>
      </c>
    </row>
    <row r="10" customFormat="false" ht="19" hidden="false" customHeight="false" outlineLevel="0" collapsed="false">
      <c r="B10" s="12"/>
      <c r="C10" s="13" t="s">
        <v>39</v>
      </c>
      <c r="D10" s="42" t="s">
        <v>43</v>
      </c>
      <c r="E10" s="42"/>
      <c r="F10" s="43" t="n">
        <v>12</v>
      </c>
      <c r="G10" s="44" t="n">
        <f aca="false">IFERROR(G9*(1-($AR$16*($F10-$AU$16))),"DNM")</f>
        <v>9.93954387442951</v>
      </c>
      <c r="H10" s="44" t="n">
        <f aca="false">IFERROR(H9*(1-($AR$16*($F10-$AU$16))),"DNM")</f>
        <v>15.0644896099938</v>
      </c>
      <c r="I10" s="44" t="n">
        <f aca="false">IFERROR(I9*(1-($AR$16*($F10-$AU$16))),"DNM")</f>
        <v>24.7111904044043</v>
      </c>
      <c r="J10" s="44" t="n">
        <f aca="false">IFERROR(J9*(1-($AR$16*($F10-$AU$16))),"DNM")</f>
        <v>25.4505</v>
      </c>
      <c r="K10" s="44" t="n">
        <f aca="false">IFERROR(K9*(1-($AR$16*($F10-$AU$16))),"DNM")</f>
        <v>31.5503776703364</v>
      </c>
      <c r="L10" s="44" t="n">
        <f aca="false">IFERROR(L9*(1-($AR$16*($F10-$AU$16))),"DNM")</f>
        <v>38.9782789156403</v>
      </c>
      <c r="N10" s="39"/>
      <c r="O10" s="39"/>
      <c r="P10" s="39"/>
      <c r="Q10" s="39"/>
      <c r="R10" s="39"/>
      <c r="S10" s="39"/>
      <c r="U10" s="44" t="n">
        <f aca="false">IFERROR(U9*(1-($AR$16*($F10-$AU$16))),"DNM")</f>
        <v>15.176618406643</v>
      </c>
      <c r="V10" s="44" t="n">
        <f aca="false">IFERROR(V9*(1-($AR$16*($F10-$AU$16))),"DNM")</f>
        <v>28.2314107700557</v>
      </c>
      <c r="W10" s="44"/>
      <c r="X10" s="44"/>
      <c r="Y10" s="44"/>
      <c r="Z10" s="44" t="n">
        <f aca="false">IFERROR(Z9*(1-($AR$16*($F10-$AU$16))),"DNM")</f>
        <v>93.4085053244138</v>
      </c>
      <c r="AB10" s="44" t="n">
        <f aca="false">IFERROR(AB9*(1-($AR$16*($F10-$AU$16))),"DNM")</f>
        <v>16.3182367122704</v>
      </c>
      <c r="AC10" s="44" t="n">
        <f aca="false">IFERROR(AC9*(1-($AR$16*($F10-$AU$16))),"DNM")</f>
        <v>30.3550390029878</v>
      </c>
      <c r="AD10" s="44"/>
      <c r="AE10" s="44"/>
      <c r="AF10" s="44"/>
      <c r="AG10" s="44" t="n">
        <f aca="false">IFERROR(AG9*(1-($AR$16*($F10-$AU$16))),"DNM")</f>
        <v>100.4348966273</v>
      </c>
      <c r="AI10" s="39"/>
      <c r="AJ10" s="39"/>
      <c r="AK10" s="39"/>
      <c r="AL10" s="39"/>
      <c r="AM10" s="39"/>
      <c r="AN10" s="39"/>
      <c r="AQ10" s="3" t="s">
        <v>44</v>
      </c>
      <c r="AR10" s="0" t="s">
        <v>15</v>
      </c>
      <c r="AU10" s="3" t="s">
        <v>45</v>
      </c>
      <c r="AV10" s="10" t="n">
        <f aca="false">INDEX([1]'Flow Rate Limits'!$A$1:$Z$6,MATCH(Country_Region,[1]'Flow Rate Limits'!$A$1:$A$6,0),MATCH(Drug,[1]'Flow Rate Limits'!$A$1:$Z$1,0)+3)</f>
        <v>15</v>
      </c>
      <c r="AW10" s="10" t="n">
        <f aca="false">INDEX([1]'Flow Rate Limits'!$A$1:$Z$6,MATCH(Country_Region,[1]'Flow Rate Limits'!$A$1:$A$6,0),MATCH(Drug,[1]'Flow Rate Limits'!$A$1:$Z$1,0)+4)</f>
        <v>25</v>
      </c>
      <c r="AZ10" s="45" t="n">
        <f aca="false">IF(AnyErrorMessages=1,"",AR11/AR9)</f>
        <v>12.5</v>
      </c>
      <c r="BA10" s="21" t="s">
        <v>46</v>
      </c>
    </row>
    <row r="11" customFormat="false" ht="15" hidden="false" customHeight="false" outlineLevel="0" collapsed="false">
      <c r="B11" s="12"/>
      <c r="C11" s="13" t="s">
        <v>39</v>
      </c>
      <c r="D11" s="46" t="s">
        <v>47</v>
      </c>
      <c r="E11" s="46"/>
      <c r="F11" s="47" t="n">
        <v>6</v>
      </c>
      <c r="G11" s="41" t="n">
        <f aca="false">IFERROR(G12*(1-($AR$16*($F11-$AU$16))),"DNM")</f>
        <v>12.0871461520071</v>
      </c>
      <c r="H11" s="41" t="n">
        <f aca="false">IFERROR(H12*(1-($AR$16*($F11-$AU$16))),"DNM")</f>
        <v>18.3194208830672</v>
      </c>
      <c r="I11" s="41" t="n">
        <f aca="false">IFERROR(I12*(1-($AR$16*($F11-$AU$16))),"DNM")</f>
        <v>30.0504503809792</v>
      </c>
      <c r="J11" s="41" t="n">
        <f aca="false">IFERROR(J12*(1-($AR$16*($F11-$AU$16))),"DNM")</f>
        <v>30.9495</v>
      </c>
      <c r="K11" s="41" t="n">
        <f aca="false">IFERROR(K12*(1-($AR$16*($F11-$AU$16))),"DNM")</f>
        <v>38.3673567791625</v>
      </c>
      <c r="L11" s="41" t="n">
        <f aca="false">IFERROR(L12*(1-($AR$16*($F11-$AU$16))),"DNM")</f>
        <v>47.4001785151416</v>
      </c>
      <c r="N11" s="39"/>
      <c r="O11" s="39"/>
      <c r="P11" s="39"/>
      <c r="Q11" s="39"/>
      <c r="R11" s="39"/>
      <c r="S11" s="39"/>
      <c r="U11" s="41" t="n">
        <f aca="false">IFERROR(U12*(1-($AR$16*($F11-$AU$16))),"DNM")</f>
        <v>18.4557769543387</v>
      </c>
      <c r="V11" s="41" t="n">
        <f aca="false">IFERROR(V12*(1-($AR$16*($F11-$AU$16))),"DNM")</f>
        <v>34.3312723768821</v>
      </c>
      <c r="W11" s="48"/>
      <c r="X11" s="48"/>
      <c r="Y11" s="48"/>
      <c r="Z11" s="41" t="n">
        <f aca="false">IFERROR(Z12*(1-($AR$16*($F11-$AU$16))),"DNM")</f>
        <v>113.590952458221</v>
      </c>
      <c r="AB11" s="41" t="n">
        <f aca="false">IFERROR(AB12*(1-($AR$16*($F11-$AU$16))),"DNM")</f>
        <v>19.8440607110436</v>
      </c>
      <c r="AC11" s="41" t="n">
        <f aca="false">IFERROR(AC12*(1-($AR$16*($F11-$AU$16))),"DNM")</f>
        <v>36.913745491168</v>
      </c>
      <c r="AD11" s="48"/>
      <c r="AE11" s="48"/>
      <c r="AF11" s="48"/>
      <c r="AG11" s="41" t="n">
        <f aca="false">IFERROR(AG12*(1-($AR$16*($F11-$AU$16))),"DNM")</f>
        <v>122.135511411037</v>
      </c>
      <c r="AI11" s="39"/>
      <c r="AJ11" s="39"/>
      <c r="AK11" s="39"/>
      <c r="AL11" s="39"/>
      <c r="AM11" s="39"/>
      <c r="AN11" s="39"/>
      <c r="AQ11" s="3" t="s">
        <v>48</v>
      </c>
      <c r="AR11" s="0" t="n">
        <f aca="false">VALUE(AR12)</f>
        <v>25</v>
      </c>
      <c r="AS11" s="0" t="s">
        <v>46</v>
      </c>
      <c r="AV11" s="49"/>
      <c r="AW11" s="49"/>
      <c r="BC11" s="35" t="str">
        <f aca="false">IF(AnyErrorMessages=1,"",IF(AZ10&gt;AW10,"Exceeds limit for subsequent infusions",IF(AND(InitialWarnings=1,AZ10&gt;AV10),"Caution: Limit for first time infusion exceeded","")))</f>
        <v/>
      </c>
    </row>
    <row r="12" customFormat="false" ht="15" hidden="false" customHeight="false" outlineLevel="0" collapsed="false">
      <c r="B12" s="12"/>
      <c r="C12" s="13" t="s">
        <v>39</v>
      </c>
      <c r="D12" s="50" t="s">
        <v>49</v>
      </c>
      <c r="E12" s="50"/>
      <c r="F12" s="51" t="n">
        <v>9</v>
      </c>
      <c r="G12" s="52" t="n">
        <f aca="false">G9</f>
        <v>11.0133450132183</v>
      </c>
      <c r="H12" s="52" t="n">
        <f aca="false">H9</f>
        <v>16.6919552465305</v>
      </c>
      <c r="I12" s="52" t="n">
        <f aca="false">I9</f>
        <v>27.3808203926917</v>
      </c>
      <c r="J12" s="52" t="n">
        <f aca="false">J9</f>
        <v>28.2</v>
      </c>
      <c r="K12" s="52" t="n">
        <f aca="false">K9</f>
        <v>34.9588672247494</v>
      </c>
      <c r="L12" s="52" t="n">
        <f aca="false">L9</f>
        <v>43.189228715391</v>
      </c>
      <c r="N12" s="39"/>
      <c r="O12" s="39"/>
      <c r="P12" s="39"/>
      <c r="Q12" s="39"/>
      <c r="R12" s="39"/>
      <c r="S12" s="39"/>
      <c r="U12" s="53" t="n">
        <f aca="false">AB12-(AB12*$AR$19)</f>
        <v>16.8161976804908</v>
      </c>
      <c r="V12" s="53" t="n">
        <f aca="false">AC12-(AC12*$AR$19)</f>
        <v>31.2813415734689</v>
      </c>
      <c r="W12" s="44"/>
      <c r="X12" s="44"/>
      <c r="Y12" s="44"/>
      <c r="Z12" s="53" t="n">
        <f aca="false">AG12-(AG12*$AR$19)</f>
        <v>103.499728891317</v>
      </c>
      <c r="AB12" s="52" t="n">
        <f aca="false">AB9</f>
        <v>18.081148711657</v>
      </c>
      <c r="AC12" s="52" t="n">
        <f aca="false">AC9</f>
        <v>33.6343922470779</v>
      </c>
      <c r="AD12" s="44"/>
      <c r="AE12" s="44"/>
      <c r="AF12" s="44"/>
      <c r="AG12" s="52" t="n">
        <f aca="false">AG9</f>
        <v>111.285204019168</v>
      </c>
      <c r="AI12" s="39"/>
      <c r="AJ12" s="39"/>
      <c r="AK12" s="39"/>
      <c r="AL12" s="39"/>
      <c r="AM12" s="39"/>
      <c r="AN12" s="39"/>
      <c r="AQ12" s="3" t="s">
        <v>50</v>
      </c>
      <c r="AR12" s="0" t="s">
        <v>51</v>
      </c>
      <c r="AV12" s="49"/>
      <c r="AW12" s="49"/>
    </row>
    <row r="13" customFormat="false" ht="15" hidden="false" customHeight="false" outlineLevel="0" collapsed="false">
      <c r="B13" s="12"/>
      <c r="C13" s="13" t="s">
        <v>52</v>
      </c>
      <c r="D13" s="1"/>
      <c r="E13" s="31" t="s">
        <v>53</v>
      </c>
      <c r="F13" s="15" t="n">
        <v>4</v>
      </c>
      <c r="G13" s="32"/>
      <c r="H13" s="32" t="n">
        <f aca="false">IFERROR(H15*(1-($AR$16*($F13-$AU$16))),"DNM")</f>
        <v>18.6892157385303</v>
      </c>
      <c r="I13" s="32" t="n">
        <f aca="false">IFERROR(I15*(1-($AR$16*($F13-$AU$16))),"DNM")</f>
        <v>24.5456783056861</v>
      </c>
      <c r="J13" s="32" t="n">
        <f aca="false">IFERROR(J15*(1-($AR$16*($F13-$AU$16))),"DNM")</f>
        <v>28.1919849674581</v>
      </c>
      <c r="K13" s="32" t="n">
        <f aca="false">IFERROR(K15*(1-($AR$16*($F13-$AU$16))),"DNM")</f>
        <v>34.881806977196</v>
      </c>
      <c r="L13" s="32" t="n">
        <f aca="false">IFERROR(L15*(1-($AR$16*($F13-$AU$16))),"DNM")</f>
        <v>41.0661612969134</v>
      </c>
      <c r="N13" s="24"/>
      <c r="O13" s="24"/>
      <c r="P13" s="24"/>
      <c r="Q13" s="24"/>
      <c r="R13" s="24"/>
      <c r="S13" s="24"/>
      <c r="U13" s="32" t="n">
        <f aca="false">IFERROR(U15*(1-($AR$16*($F13-$AU$16))),"DNM")</f>
        <v>17.0428193073003</v>
      </c>
      <c r="V13" s="32" t="n">
        <f aca="false">IFERROR(V15*(1-($AR$16*($F13-$AU$16))),"DNM")</f>
        <v>29.2506253704561</v>
      </c>
      <c r="W13" s="32" t="n">
        <f aca="false">IFERROR(W15*(1-($AR$16*($F13-$AU$16))),"DNM")</f>
        <v>36.0141078890243</v>
      </c>
      <c r="X13" s="32" t="n">
        <f aca="false">IFERROR(X15*(1-($AR$16*($F13-$AU$16))),"DNM")</f>
        <v>44.393782558433</v>
      </c>
      <c r="Y13" s="32" t="n">
        <f aca="false">IFERROR(Y15*(1-($AR$16*($F13-$AU$16))),"DNM")</f>
        <v>55.7157048129597</v>
      </c>
      <c r="Z13" s="32" t="n">
        <f aca="false">IFERROR(Z15*(1-($AR$16*($F13-$AU$16))),"DNM")</f>
        <v>60.7612384601636</v>
      </c>
      <c r="AB13" s="32" t="n">
        <f aca="false">IFERROR(AB15*(1-($AR$16*($F13-$AU$16))),"DNM")</f>
        <v>18.3248173110321</v>
      </c>
      <c r="AC13" s="32" t="n">
        <f aca="false">IFERROR(AC15*(1-($AR$16*($F13-$AU$16))),"DNM")</f>
        <v>31.4509211464471</v>
      </c>
      <c r="AD13" s="32" t="n">
        <f aca="false">IFERROR(AD15*(1-($AR$16*($F13-$AU$16))),"DNM")</f>
        <v>38.7231675573465</v>
      </c>
      <c r="AE13" s="32" t="n">
        <f aca="false">IFERROR(AE15*(1-($AR$16*($F13-$AU$16))),"DNM")</f>
        <v>47.7331796142731</v>
      </c>
      <c r="AF13" s="32" t="n">
        <f aca="false">IFERROR(AF15*(1-($AR$16*($F13-$AU$16))),"DNM")</f>
        <v>59.9067615306782</v>
      </c>
      <c r="AG13" s="32" t="n">
        <f aca="false">IFERROR(AG15*(1-($AR$16*($F13-$AU$16))),"DNM")</f>
        <v>65.3318312127861</v>
      </c>
      <c r="AI13" s="24"/>
      <c r="AJ13" s="24"/>
      <c r="AK13" s="24"/>
      <c r="AL13" s="24"/>
      <c r="AM13" s="24"/>
      <c r="AN13" s="24"/>
      <c r="AQ13" s="3"/>
      <c r="AR13" s="1"/>
      <c r="AZ13" s="11" t="s">
        <v>54</v>
      </c>
    </row>
    <row r="14" customFormat="false" ht="18" hidden="false" customHeight="false" outlineLevel="0" collapsed="false">
      <c r="B14" s="12"/>
      <c r="C14" s="13" t="s">
        <v>52</v>
      </c>
      <c r="D14" s="1"/>
      <c r="E14" s="22" t="s">
        <v>55</v>
      </c>
      <c r="F14" s="23" t="n">
        <v>6</v>
      </c>
      <c r="G14" s="16"/>
      <c r="H14" s="16" t="n">
        <f aca="false">IFERROR(H15*(1-($AR$16*($F14-$AU$16))),"DNM")</f>
        <v>17.6442273316447</v>
      </c>
      <c r="I14" s="16" t="n">
        <f aca="false">IFERROR(I15*(1-($AR$16*($F14-$AU$16))),"DNM")</f>
        <v>23.1732317767661</v>
      </c>
      <c r="J14" s="16" t="n">
        <f aca="false">IFERROR(J15*(1-($AR$16*($F14-$AU$16))),"DNM")</f>
        <v>26.6156589262669</v>
      </c>
      <c r="K14" s="16" t="n">
        <f aca="false">IFERROR(K15*(1-($AR$16*($F14-$AU$16))),"DNM")</f>
        <v>32.9314263720194</v>
      </c>
      <c r="L14" s="16" t="n">
        <f aca="false">IFERROR(L15*(1-($AR$16*($F14-$AU$16))),"DNM")</f>
        <v>38.769988837301</v>
      </c>
      <c r="N14" s="24"/>
      <c r="O14" s="24"/>
      <c r="P14" s="24"/>
      <c r="Q14" s="24"/>
      <c r="R14" s="24"/>
      <c r="S14" s="24"/>
      <c r="U14" s="16" t="n">
        <f aca="false">IFERROR(U15*(1-($AR$16*($F14-$AU$16))),"DNM")</f>
        <v>16.0898874750642</v>
      </c>
      <c r="V14" s="16" t="n">
        <f aca="false">IFERROR(V15*(1-($AR$16*($F14-$AU$16))),"DNM")</f>
        <v>27.6151065325381</v>
      </c>
      <c r="W14" s="16" t="n">
        <f aca="false">IFERROR(W15*(1-($AR$16*($F14-$AU$16))),"DNM")</f>
        <v>34.0004158350144</v>
      </c>
      <c r="X14" s="16" t="n">
        <f aca="false">IFERROR(X15*(1-($AR$16*($F14-$AU$16))),"DNM")</f>
        <v>41.9115495551657</v>
      </c>
      <c r="Y14" s="16" t="n">
        <f aca="false">IFERROR(Y15*(1-($AR$16*($F14-$AU$16))),"DNM")</f>
        <v>52.6004180922351</v>
      </c>
      <c r="Z14" s="16" t="n">
        <f aca="false">IFERROR(Z15*(1-($AR$16*($F14-$AU$16))),"DNM")</f>
        <v>57.3638358795953</v>
      </c>
      <c r="AB14" s="16" t="n">
        <f aca="false">IFERROR(AB15*(1-($AR$16*($F14-$AU$16))),"DNM")</f>
        <v>17.3002038699851</v>
      </c>
      <c r="AC14" s="16" t="n">
        <f aca="false">IFERROR(AC15*(1-($AR$16*($F14-$AU$16))),"DNM")</f>
        <v>29.6923750178286</v>
      </c>
      <c r="AD14" s="16" t="n">
        <f aca="false">IFERROR(AD15*(1-($AR$16*($F14-$AU$16))),"DNM")</f>
        <v>36.5580011993014</v>
      </c>
      <c r="AE14" s="16" t="n">
        <f aca="false">IFERROR(AE15*(1-($AR$16*($F14-$AU$16))),"DNM")</f>
        <v>45.0642276358406</v>
      </c>
      <c r="AF14" s="16" t="n">
        <f aca="false">IFERROR(AF15*(1-($AR$16*($F14-$AU$16))),"DNM")</f>
        <v>56.5571361547693</v>
      </c>
      <c r="AG14" s="16" t="n">
        <f aca="false">IFERROR(AG15*(1-($AR$16*($F14-$AU$16))),"DNM")</f>
        <v>61.67886860734</v>
      </c>
      <c r="AI14" s="24"/>
      <c r="AJ14" s="24"/>
      <c r="AK14" s="24"/>
      <c r="AL14" s="24"/>
      <c r="AM14" s="24"/>
      <c r="AN14" s="24"/>
      <c r="AZ14" s="54" t="n">
        <f aca="false">IF(AnyErrorMessages=1,"",IF($AR$11=0,0,INT($AR$11/$AR$7)))</f>
        <v>1</v>
      </c>
      <c r="BA14" s="21" t="s">
        <v>56</v>
      </c>
      <c r="BB14" s="55" t="n">
        <f aca="false">IF(AnyErrorMessages=1,"",IF($AR$11=0,0,INT((($AR$11/$AR$7)-INT($AR$11/$AR$7))*60)))</f>
        <v>20</v>
      </c>
      <c r="BC14" s="21" t="s">
        <v>57</v>
      </c>
    </row>
    <row r="15" customFormat="false" ht="14" hidden="false" customHeight="false" outlineLevel="0" collapsed="false">
      <c r="B15" s="12"/>
      <c r="C15" s="13" t="s">
        <v>52</v>
      </c>
      <c r="D15" s="1"/>
      <c r="E15" s="26" t="s">
        <v>58</v>
      </c>
      <c r="F15" s="27" t="n">
        <v>9</v>
      </c>
      <c r="G15" s="28"/>
      <c r="H15" s="29" t="n">
        <v>16.0767447213164</v>
      </c>
      <c r="I15" s="29" t="n">
        <v>21.1145619833859</v>
      </c>
      <c r="J15" s="29" t="n">
        <v>24.2511698644801</v>
      </c>
      <c r="K15" s="29" t="n">
        <v>30.0058554642546</v>
      </c>
      <c r="L15" s="29" t="n">
        <v>35.3257301478825</v>
      </c>
      <c r="N15" s="24"/>
      <c r="O15" s="24"/>
      <c r="P15" s="24"/>
      <c r="Q15" s="24"/>
      <c r="R15" s="24"/>
      <c r="S15" s="24"/>
      <c r="U15" s="30" t="n">
        <f aca="false">AB15-(AB15*$AR$19)</f>
        <v>14.6604897267099</v>
      </c>
      <c r="V15" s="30" t="n">
        <f aca="false">AC15-(AC15*$AR$19)</f>
        <v>25.1618282756612</v>
      </c>
      <c r="W15" s="30" t="n">
        <f aca="false">AD15-(AD15*$AR$19)</f>
        <v>30.9798777539994</v>
      </c>
      <c r="X15" s="30" t="n">
        <f aca="false">AE15-(AE15*$AR$19)</f>
        <v>38.1882000502649</v>
      </c>
      <c r="Y15" s="30" t="n">
        <f aca="false">AF15-(AF15*$AR$19)</f>
        <v>47.9274880111481</v>
      </c>
      <c r="Z15" s="30" t="n">
        <f aca="false">AG15-(AG15*$AR$19)</f>
        <v>52.2677320087429</v>
      </c>
      <c r="AB15" s="29" t="n">
        <v>15.7632837084147</v>
      </c>
      <c r="AC15" s="29" t="n">
        <v>27.0545558249008</v>
      </c>
      <c r="AD15" s="29" t="n">
        <v>33.3102516622336</v>
      </c>
      <c r="AE15" s="29" t="n">
        <v>41.0607996681919</v>
      </c>
      <c r="AF15" s="29" t="n">
        <v>51.532698090906</v>
      </c>
      <c r="AG15" s="29" t="n">
        <v>56.1994246991708</v>
      </c>
      <c r="AI15" s="24"/>
      <c r="AJ15" s="24"/>
      <c r="AK15" s="24"/>
      <c r="AL15" s="24"/>
      <c r="AM15" s="24"/>
      <c r="AN15" s="24"/>
    </row>
    <row r="16" customFormat="false" ht="14" hidden="false" customHeight="false" outlineLevel="0" collapsed="false">
      <c r="B16" s="12"/>
      <c r="C16" s="13" t="s">
        <v>52</v>
      </c>
      <c r="D16" s="1"/>
      <c r="E16" s="22" t="s">
        <v>59</v>
      </c>
      <c r="F16" s="23" t="n">
        <v>12</v>
      </c>
      <c r="G16" s="16"/>
      <c r="H16" s="16" t="n">
        <f aca="false">IFERROR(H15*(1-($AR$16*($F16-$AU$16))),"DNM")</f>
        <v>14.509262110988</v>
      </c>
      <c r="I16" s="16" t="n">
        <f aca="false">IFERROR(I15*(1-($AR$16*($F16-$AU$16))),"DNM")</f>
        <v>19.0558921900058</v>
      </c>
      <c r="J16" s="16" t="n">
        <f aca="false">IFERROR(J15*(1-($AR$16*($F16-$AU$16))),"DNM")</f>
        <v>21.8866808026933</v>
      </c>
      <c r="K16" s="16" t="n">
        <f aca="false">IFERROR(K15*(1-($AR$16*($F16-$AU$16))),"DNM")</f>
        <v>27.0802845564898</v>
      </c>
      <c r="L16" s="16" t="n">
        <f aca="false">IFERROR(L15*(1-($AR$16*($F16-$AU$16))),"DNM")</f>
        <v>31.8814714584639</v>
      </c>
      <c r="N16" s="24"/>
      <c r="O16" s="24"/>
      <c r="P16" s="24"/>
      <c r="Q16" s="24"/>
      <c r="R16" s="24"/>
      <c r="S16" s="24"/>
      <c r="U16" s="16" t="n">
        <f aca="false">IFERROR(U15*(1-($AR$16*($F16-$AU$16))),"DNM")</f>
        <v>13.2310919783557</v>
      </c>
      <c r="V16" s="16" t="n">
        <f aca="false">IFERROR(V15*(1-($AR$16*($F16-$AU$16))),"DNM")</f>
        <v>22.7085500187842</v>
      </c>
      <c r="W16" s="16" t="n">
        <f aca="false">IFERROR(W15*(1-($AR$16*($F16-$AU$16))),"DNM")</f>
        <v>27.9593396729845</v>
      </c>
      <c r="X16" s="16" t="n">
        <f aca="false">IFERROR(X15*(1-($AR$16*($F16-$AU$16))),"DNM")</f>
        <v>34.4648505453641</v>
      </c>
      <c r="Y16" s="16" t="n">
        <f aca="false">IFERROR(Y15*(1-($AR$16*($F16-$AU$16))),"DNM")</f>
        <v>43.2545579300612</v>
      </c>
      <c r="Z16" s="16" t="n">
        <f aca="false">IFERROR(Z15*(1-($AR$16*($F16-$AU$16))),"DNM")</f>
        <v>47.1716281378905</v>
      </c>
      <c r="AB16" s="16" t="n">
        <f aca="false">IFERROR(AB15*(1-($AR$16*($F16-$AU$16))),"DNM")</f>
        <v>14.2263635468443</v>
      </c>
      <c r="AC16" s="16" t="n">
        <f aca="false">IFERROR(AC15*(1-($AR$16*($F16-$AU$16))),"DNM")</f>
        <v>24.4167366319729</v>
      </c>
      <c r="AD16" s="16" t="n">
        <f aca="false">IFERROR(AD15*(1-($AR$16*($F16-$AU$16))),"DNM")</f>
        <v>30.0625021251658</v>
      </c>
      <c r="AE16" s="16" t="n">
        <f aca="false">IFERROR(AE15*(1-($AR$16*($F16-$AU$16))),"DNM")</f>
        <v>37.0573717005432</v>
      </c>
      <c r="AF16" s="16" t="n">
        <f aca="false">IFERROR(AF15*(1-($AR$16*($F16-$AU$16))),"DNM")</f>
        <v>46.5082600270427</v>
      </c>
      <c r="AG16" s="16" t="n">
        <f aca="false">IFERROR(AG15*(1-($AR$16*($F16-$AU$16))),"DNM")</f>
        <v>50.7199807910017</v>
      </c>
      <c r="AI16" s="24"/>
      <c r="AJ16" s="24"/>
      <c r="AK16" s="24"/>
      <c r="AL16" s="24"/>
      <c r="AM16" s="24"/>
      <c r="AN16" s="24"/>
      <c r="AQ16" s="0" t="s">
        <v>60</v>
      </c>
      <c r="AR16" s="56" t="n">
        <v>0.0325</v>
      </c>
      <c r="AS16" s="0" t="s">
        <v>61</v>
      </c>
      <c r="AU16" s="1" t="n">
        <v>9</v>
      </c>
      <c r="AV16" s="0" t="s">
        <v>62</v>
      </c>
    </row>
    <row r="17" customFormat="false" ht="14" hidden="false" customHeight="false" outlineLevel="0" collapsed="false">
      <c r="B17" s="12"/>
      <c r="C17" s="13" t="s">
        <v>52</v>
      </c>
      <c r="D17" s="1"/>
      <c r="E17" s="31" t="s">
        <v>63</v>
      </c>
      <c r="F17" s="15" t="n">
        <v>6</v>
      </c>
      <c r="G17" s="32"/>
      <c r="H17" s="32" t="n">
        <f aca="false">IFERROR(H18*(1-($AR$16*($F17-$AU$16))),"DNM")</f>
        <v>17.6442273316447</v>
      </c>
      <c r="I17" s="32" t="n">
        <f aca="false">IFERROR(I18*(1-($AR$16*($F17-$AU$16))),"DNM")</f>
        <v>23.1732317767661</v>
      </c>
      <c r="J17" s="32" t="n">
        <f aca="false">IFERROR(J18*(1-($AR$16*($F17-$AU$16))),"DNM")</f>
        <v>26.6156589262669</v>
      </c>
      <c r="K17" s="32" t="n">
        <f aca="false">IFERROR(K18*(1-($AR$16*($F17-$AU$16))),"DNM")</f>
        <v>32.9314263720194</v>
      </c>
      <c r="L17" s="32" t="n">
        <f aca="false">IFERROR(L18*(1-($AR$16*($F17-$AU$16))),"DNM")</f>
        <v>38.769988837301</v>
      </c>
      <c r="N17" s="24"/>
      <c r="O17" s="24"/>
      <c r="P17" s="24"/>
      <c r="Q17" s="24"/>
      <c r="R17" s="24"/>
      <c r="S17" s="24"/>
      <c r="U17" s="32" t="n">
        <f aca="false">IFERROR(U18*(1-($AR$16*($F17-$AU$16))),"DNM")</f>
        <v>16.0898874750642</v>
      </c>
      <c r="V17" s="32" t="n">
        <f aca="false">IFERROR(V18*(1-($AR$16*($F17-$AU$16))),"DNM")</f>
        <v>27.6151065325381</v>
      </c>
      <c r="W17" s="32" t="n">
        <f aca="false">IFERROR(W18*(1-($AR$16*($F17-$AU$16))),"DNM")</f>
        <v>34.0004158350144</v>
      </c>
      <c r="X17" s="32" t="n">
        <f aca="false">IFERROR(X18*(1-($AR$16*($F17-$AU$16))),"DNM")</f>
        <v>41.9115495551657</v>
      </c>
      <c r="Y17" s="32" t="n">
        <f aca="false">IFERROR(Y18*(1-($AR$16*($F17-$AU$16))),"DNM")</f>
        <v>52.6004180922351</v>
      </c>
      <c r="Z17" s="32" t="n">
        <f aca="false">IFERROR(Z18*(1-($AR$16*($F17-$AU$16))),"DNM")</f>
        <v>57.3638358795953</v>
      </c>
      <c r="AB17" s="32" t="n">
        <f aca="false">IFERROR(AB18*(1-($AR$16*($F17-$AU$16))),"DNM")</f>
        <v>17.3002038699851</v>
      </c>
      <c r="AC17" s="32" t="n">
        <f aca="false">IFERROR(AC18*(1-($AR$16*($F17-$AU$16))),"DNM")</f>
        <v>29.6923750178286</v>
      </c>
      <c r="AD17" s="32" t="n">
        <f aca="false">IFERROR(AD18*(1-($AR$16*($F17-$AU$16))),"DNM")</f>
        <v>36.5580011993014</v>
      </c>
      <c r="AE17" s="32" t="n">
        <f aca="false">IFERROR(AE18*(1-($AR$16*($F17-$AU$16))),"DNM")</f>
        <v>45.0642276358406</v>
      </c>
      <c r="AF17" s="32" t="n">
        <f aca="false">IFERROR(AF18*(1-($AR$16*($F17-$AU$16))),"DNM")</f>
        <v>56.5571361547693</v>
      </c>
      <c r="AG17" s="32" t="n">
        <f aca="false">IFERROR(AG18*(1-($AR$16*($F17-$AU$16))),"DNM")</f>
        <v>61.67886860734</v>
      </c>
      <c r="AI17" s="24"/>
      <c r="AJ17" s="24"/>
      <c r="AK17" s="24"/>
      <c r="AL17" s="24"/>
      <c r="AM17" s="24"/>
      <c r="AN17" s="24"/>
      <c r="AZ17" s="57"/>
      <c r="BA17" s="57"/>
      <c r="BB17" s="57"/>
      <c r="BC17" s="57"/>
      <c r="BD17" s="57"/>
    </row>
    <row r="18" customFormat="false" ht="14" hidden="false" customHeight="false" outlineLevel="0" collapsed="false">
      <c r="B18" s="12"/>
      <c r="C18" s="13" t="s">
        <v>52</v>
      </c>
      <c r="D18" s="1"/>
      <c r="E18" s="34" t="s">
        <v>64</v>
      </c>
      <c r="F18" s="27" t="n">
        <v>9</v>
      </c>
      <c r="G18" s="28"/>
      <c r="H18" s="29" t="n">
        <f aca="false">H15</f>
        <v>16.0767447213164</v>
      </c>
      <c r="I18" s="29" t="n">
        <f aca="false">I15</f>
        <v>21.1145619833859</v>
      </c>
      <c r="J18" s="29" t="n">
        <f aca="false">J15</f>
        <v>24.2511698644801</v>
      </c>
      <c r="K18" s="29" t="n">
        <f aca="false">K15</f>
        <v>30.0058554642546</v>
      </c>
      <c r="L18" s="29" t="n">
        <f aca="false">L15</f>
        <v>35.3257301478825</v>
      </c>
      <c r="N18" s="24"/>
      <c r="O18" s="24"/>
      <c r="P18" s="24"/>
      <c r="Q18" s="24"/>
      <c r="R18" s="24"/>
      <c r="S18" s="24"/>
      <c r="U18" s="30" t="n">
        <f aca="false">AB18-(AB18*$AR$19)</f>
        <v>14.6604897267099</v>
      </c>
      <c r="V18" s="30" t="n">
        <f aca="false">AC18-(AC18*$AR$19)</f>
        <v>25.1618282756612</v>
      </c>
      <c r="W18" s="30" t="n">
        <f aca="false">AD18-(AD18*$AR$19)</f>
        <v>30.9798777539994</v>
      </c>
      <c r="X18" s="30" t="n">
        <f aca="false">AE18-(AE18*$AR$19)</f>
        <v>38.1882000502649</v>
      </c>
      <c r="Y18" s="30" t="n">
        <f aca="false">AF18-(AF18*$AR$19)</f>
        <v>47.9274880111481</v>
      </c>
      <c r="Z18" s="30" t="n">
        <f aca="false">AG18-(AG18*$AR$19)</f>
        <v>52.2677320087429</v>
      </c>
      <c r="AB18" s="29" t="n">
        <f aca="false">AB15</f>
        <v>15.7632837084147</v>
      </c>
      <c r="AC18" s="29" t="n">
        <f aca="false">AC15</f>
        <v>27.0545558249008</v>
      </c>
      <c r="AD18" s="29" t="n">
        <f aca="false">AD15</f>
        <v>33.3102516622336</v>
      </c>
      <c r="AE18" s="29" t="n">
        <f aca="false">AE15</f>
        <v>41.0607996681919</v>
      </c>
      <c r="AF18" s="29" t="n">
        <f aca="false">AF15</f>
        <v>51.532698090906</v>
      </c>
      <c r="AG18" s="29" t="n">
        <f aca="false">AG15</f>
        <v>56.1994246991708</v>
      </c>
      <c r="AI18" s="24"/>
      <c r="AJ18" s="24"/>
      <c r="AK18" s="24"/>
      <c r="AL18" s="24"/>
      <c r="AM18" s="24"/>
      <c r="AN18" s="24"/>
      <c r="AR18" s="56"/>
      <c r="AZ18" s="57"/>
    </row>
    <row r="19" customFormat="false" ht="15" hidden="false" customHeight="false" outlineLevel="0" collapsed="false">
      <c r="B19" s="12"/>
      <c r="C19" s="13" t="s">
        <v>52</v>
      </c>
      <c r="D19" s="1"/>
      <c r="E19" s="58" t="s">
        <v>65</v>
      </c>
      <c r="F19" s="59" t="n">
        <v>12</v>
      </c>
      <c r="G19" s="60"/>
      <c r="H19" s="60" t="n">
        <f aca="false">IFERROR(H18*(1-($AR$16*($F19-$AU$16))),"DNM")</f>
        <v>14.509262110988</v>
      </c>
      <c r="I19" s="60" t="n">
        <f aca="false">IFERROR(I18*(1-($AR$16*($F19-$AU$16))),"DNM")</f>
        <v>19.0558921900058</v>
      </c>
      <c r="J19" s="60" t="n">
        <f aca="false">IFERROR(J18*(1-($AR$16*($F19-$AU$16))),"DNM")</f>
        <v>21.8866808026933</v>
      </c>
      <c r="K19" s="60" t="n">
        <f aca="false">IFERROR(K18*(1-($AR$16*($F19-$AU$16))),"DNM")</f>
        <v>27.0802845564898</v>
      </c>
      <c r="L19" s="60" t="n">
        <f aca="false">IFERROR(L18*(1-($AR$16*($F19-$AU$16))),"DNM")</f>
        <v>31.8814714584639</v>
      </c>
      <c r="N19" s="24"/>
      <c r="O19" s="24"/>
      <c r="P19" s="24"/>
      <c r="Q19" s="24"/>
      <c r="R19" s="24"/>
      <c r="S19" s="24"/>
      <c r="U19" s="60" t="n">
        <f aca="false">IFERROR(U18*(1-($AR$16*($F19-$AU$16))),"DNM")</f>
        <v>13.2310919783557</v>
      </c>
      <c r="V19" s="60" t="n">
        <f aca="false">IFERROR(V18*(1-($AR$16*($F19-$AU$16))),"DNM")</f>
        <v>22.7085500187842</v>
      </c>
      <c r="W19" s="60" t="n">
        <f aca="false">IFERROR(W18*(1-($AR$16*($F19-$AU$16))),"DNM")</f>
        <v>27.9593396729845</v>
      </c>
      <c r="X19" s="60" t="n">
        <f aca="false">IFERROR(X18*(1-($AR$16*($F19-$AU$16))),"DNM")</f>
        <v>34.4648505453641</v>
      </c>
      <c r="Y19" s="60" t="n">
        <f aca="false">IFERROR(Y18*(1-($AR$16*($F19-$AU$16))),"DNM")</f>
        <v>43.2545579300612</v>
      </c>
      <c r="Z19" s="60" t="n">
        <f aca="false">IFERROR(Z18*(1-($AR$16*($F19-$AU$16))),"DNM")</f>
        <v>47.1716281378905</v>
      </c>
      <c r="AB19" s="60" t="n">
        <f aca="false">IFERROR(AB18*(1-($AR$16*($F19-$AU$16))),"DNM")</f>
        <v>14.2263635468443</v>
      </c>
      <c r="AC19" s="60" t="n">
        <f aca="false">IFERROR(AC18*(1-($AR$16*($F19-$AU$16))),"DNM")</f>
        <v>24.4167366319729</v>
      </c>
      <c r="AD19" s="60" t="n">
        <f aca="false">IFERROR(AD18*(1-($AR$16*($F19-$AU$16))),"DNM")</f>
        <v>30.0625021251658</v>
      </c>
      <c r="AE19" s="60" t="n">
        <f aca="false">IFERROR(AE18*(1-($AR$16*($F19-$AU$16))),"DNM")</f>
        <v>37.0573717005432</v>
      </c>
      <c r="AF19" s="60" t="n">
        <f aca="false">IFERROR(AF18*(1-($AR$16*($F19-$AU$16))),"DNM")</f>
        <v>46.5082600270427</v>
      </c>
      <c r="AG19" s="60" t="n">
        <f aca="false">IFERROR(AG18*(1-($AR$16*($F19-$AU$16))),"DNM")</f>
        <v>50.7199807910017</v>
      </c>
      <c r="AI19" s="24"/>
      <c r="AJ19" s="24"/>
      <c r="AK19" s="24"/>
      <c r="AL19" s="24"/>
      <c r="AM19" s="24"/>
      <c r="AN19" s="24"/>
      <c r="AQ19" s="0" t="s">
        <v>66</v>
      </c>
      <c r="AR19" s="56" t="n">
        <v>0.0699596608234661</v>
      </c>
    </row>
    <row r="20" customFormat="false" ht="15" hidden="false" customHeight="true" outlineLevel="0" collapsed="false">
      <c r="B20" s="12"/>
      <c r="C20" s="13" t="s">
        <v>67</v>
      </c>
      <c r="D20" s="36" t="s">
        <v>19</v>
      </c>
      <c r="E20" s="36"/>
      <c r="F20" s="37" t="n">
        <v>9</v>
      </c>
      <c r="G20" s="38" t="n">
        <v>13.0541413070423</v>
      </c>
      <c r="H20" s="38" t="n">
        <v>18.620145226016</v>
      </c>
      <c r="I20" s="38" t="n">
        <v>34.4408015988109</v>
      </c>
      <c r="J20" s="38" t="n">
        <v>37.8032697047206</v>
      </c>
      <c r="K20" s="38" t="n">
        <v>62.5452991484125</v>
      </c>
      <c r="L20" s="38" t="n">
        <v>89.9644268852599</v>
      </c>
      <c r="N20" s="39"/>
      <c r="O20" s="39"/>
      <c r="P20" s="39"/>
      <c r="Q20" s="39"/>
      <c r="R20" s="39"/>
      <c r="S20" s="39"/>
      <c r="U20" s="40" t="n">
        <f aca="false">AB20-(AB20*$AR$19)</f>
        <v>20.3465960961947</v>
      </c>
      <c r="V20" s="40" t="n">
        <f aca="false">AC20-(AC20*$AR$19)</f>
        <v>34.9617686182262</v>
      </c>
      <c r="W20" s="40" t="n">
        <f aca="false">AD20-(AD20*$AR$19)</f>
        <v>58.4665967080395</v>
      </c>
      <c r="X20" s="41"/>
      <c r="Y20" s="41"/>
      <c r="Z20" s="40" t="n">
        <f aca="false">AG20-(AG20*$AR$19)</f>
        <v>90.92728646584</v>
      </c>
      <c r="AB20" s="38" t="n">
        <v>21.8771113887488</v>
      </c>
      <c r="AC20" s="38" t="n">
        <v>37.5916690336052</v>
      </c>
      <c r="AD20" s="38" t="n">
        <v>62.8645815081594</v>
      </c>
      <c r="AE20" s="41"/>
      <c r="AF20" s="41"/>
      <c r="AG20" s="38" t="n">
        <v>97.7670350797341</v>
      </c>
      <c r="AI20" s="39"/>
      <c r="AJ20" s="39"/>
      <c r="AK20" s="39"/>
      <c r="AL20" s="39"/>
      <c r="AM20" s="39"/>
      <c r="AN20" s="39"/>
    </row>
    <row r="21" customFormat="false" ht="15" hidden="false" customHeight="false" outlineLevel="0" collapsed="false">
      <c r="B21" s="12"/>
      <c r="C21" s="13" t="s">
        <v>67</v>
      </c>
      <c r="D21" s="42" t="s">
        <v>68</v>
      </c>
      <c r="E21" s="42"/>
      <c r="F21" s="43" t="n">
        <v>12</v>
      </c>
      <c r="G21" s="44" t="n">
        <f aca="false">IFERROR(G20*(1-($AR$16*($F21-$AU$16))),"DNM")</f>
        <v>11.7813625296057</v>
      </c>
      <c r="H21" s="44" t="n">
        <f aca="false">IFERROR(H20*(1-($AR$16*($F21-$AU$16))),"DNM")</f>
        <v>16.8046810664794</v>
      </c>
      <c r="I21" s="44" t="n">
        <f aca="false">IFERROR(I20*(1-($AR$16*($F21-$AU$16))),"DNM")</f>
        <v>31.0828234429268</v>
      </c>
      <c r="J21" s="44" t="n">
        <f aca="false">IFERROR(J20*(1-($AR$16*($F21-$AU$16))),"DNM")</f>
        <v>34.1174509085103</v>
      </c>
      <c r="K21" s="44" t="n">
        <f aca="false">IFERROR(K20*(1-($AR$16*($F21-$AU$16))),"DNM")</f>
        <v>56.4471324814423</v>
      </c>
      <c r="L21" s="44" t="n">
        <f aca="false">IFERROR(L20*(1-($AR$16*($F21-$AU$16))),"DNM")</f>
        <v>81.192895263947</v>
      </c>
      <c r="N21" s="39"/>
      <c r="O21" s="39"/>
      <c r="P21" s="39"/>
      <c r="Q21" s="39"/>
      <c r="R21" s="39"/>
      <c r="S21" s="39"/>
      <c r="U21" s="44" t="n">
        <f aca="false">IFERROR(U20*(1-($AR$16*($F21-$AU$16))),"DNM")</f>
        <v>18.3628029768158</v>
      </c>
      <c r="V21" s="44" t="n">
        <f aca="false">IFERROR(V20*(1-($AR$16*($F21-$AU$16))),"DNM")</f>
        <v>31.5529961779491</v>
      </c>
      <c r="W21" s="44" t="n">
        <f aca="false">IFERROR(W20*(1-($AR$16*($F21-$AU$16))),"DNM")</f>
        <v>52.7661035290056</v>
      </c>
      <c r="X21" s="44"/>
      <c r="Y21" s="44"/>
      <c r="Z21" s="44" t="n">
        <f aca="false">IFERROR(Z20*(1-($AR$16*($F21-$AU$16))),"DNM")</f>
        <v>82.0618760354206</v>
      </c>
      <c r="AB21" s="44" t="n">
        <f aca="false">IFERROR(AB20*(1-($AR$16*($F21-$AU$16))),"DNM")</f>
        <v>19.7440930283458</v>
      </c>
      <c r="AC21" s="44" t="n">
        <f aca="false">IFERROR(AC20*(1-($AR$16*($F21-$AU$16))),"DNM")</f>
        <v>33.9264813028287</v>
      </c>
      <c r="AD21" s="44" t="n">
        <f aca="false">IFERROR(AD20*(1-($AR$16*($F21-$AU$16))),"DNM")</f>
        <v>56.7352848111139</v>
      </c>
      <c r="AE21" s="44"/>
      <c r="AF21" s="44"/>
      <c r="AG21" s="44" t="n">
        <f aca="false">IFERROR(AG20*(1-($AR$16*($F21-$AU$16))),"DNM")</f>
        <v>88.23474915946</v>
      </c>
      <c r="AI21" s="39"/>
      <c r="AJ21" s="39"/>
      <c r="AK21" s="39"/>
      <c r="AL21" s="39"/>
      <c r="AM21" s="39"/>
      <c r="AN21" s="39"/>
      <c r="AQ21" s="3" t="s">
        <v>69</v>
      </c>
      <c r="AR21" s="0" t="s">
        <v>70</v>
      </c>
    </row>
    <row r="22" customFormat="false" ht="15" hidden="false" customHeight="false" outlineLevel="0" collapsed="false">
      <c r="B22" s="12"/>
      <c r="C22" s="13" t="s">
        <v>71</v>
      </c>
      <c r="D22" s="1"/>
      <c r="E22" s="31" t="s">
        <v>72</v>
      </c>
      <c r="F22" s="15" t="n">
        <v>6</v>
      </c>
      <c r="G22" s="32"/>
      <c r="H22" s="32" t="n">
        <f aca="false">IFERROR(H23*(1-($AR$16*($F22-$AU$16))),"DNM")</f>
        <v>23.9017440215369</v>
      </c>
      <c r="I22" s="32" t="n">
        <f aca="false">IFERROR(I23*(1-($AR$16*($F22-$AU$16))),"DNM")</f>
        <v>32.4066260710038</v>
      </c>
      <c r="J22" s="32" t="n">
        <f aca="false">IFERROR(J23*(1-($AR$16*($F22-$AU$16))),"DNM")</f>
        <v>39.7486344537292</v>
      </c>
      <c r="K22" s="32" t="n">
        <f aca="false">IFERROR(K23*(1-($AR$16*($F22-$AU$16))),"DNM")</f>
        <v>47.1354403498646</v>
      </c>
      <c r="L22" s="32" t="n">
        <f aca="false">IFERROR(L23*(1-($AR$16*($F22-$AU$16))),"DNM")</f>
        <v>53.2459637589464</v>
      </c>
      <c r="N22" s="61" t="n">
        <v>50</v>
      </c>
      <c r="O22" s="61" t="n">
        <v>91</v>
      </c>
      <c r="P22" s="61" t="n">
        <v>133</v>
      </c>
      <c r="Q22" s="61" t="n">
        <v>170</v>
      </c>
      <c r="R22" s="61" t="n">
        <v>207</v>
      </c>
      <c r="S22" s="61" t="n">
        <v>242</v>
      </c>
      <c r="U22" s="32" t="n">
        <f aca="false">IFERROR(U23*(1-($AR$16*($F22-$AU$16))),"DNM")</f>
        <v>18.3862551193141</v>
      </c>
      <c r="V22" s="32" t="n">
        <f aca="false">IFERROR(V23*(1-($AR$16*($F22-$AU$16))),"DNM")</f>
        <v>29.1725533621075</v>
      </c>
      <c r="W22" s="32" t="n">
        <f aca="false">IFERROR(W23*(1-($AR$16*($F22-$AU$16))),"DNM")</f>
        <v>40.8023652414431</v>
      </c>
      <c r="X22" s="32" t="n">
        <f aca="false">IFERROR(X23*(1-($AR$16*($F22-$AU$16))),"DNM")</f>
        <v>56.631162633109</v>
      </c>
      <c r="Y22" s="32" t="n">
        <f aca="false">IFERROR(Y23*(1-($AR$16*($F22-$AU$16))),"DNM")</f>
        <v>69.5569994239143</v>
      </c>
      <c r="Z22" s="32" t="n">
        <f aca="false">IFERROR(Z23*(1-($AR$16*($F22-$AU$16))),"DNM")</f>
        <v>87.1831007986816</v>
      </c>
      <c r="AB22" s="32" t="n">
        <f aca="false">IFERROR(AB23*(1-($AR$16*($F22-$AU$16))),"DNM")</f>
        <v>19.7693092921039</v>
      </c>
      <c r="AC22" s="32" t="n">
        <f aca="false">IFERROR(AC23*(1-($AR$16*($F22-$AU$16))),"DNM")</f>
        <v>31.3669763915156</v>
      </c>
      <c r="AD22" s="32" t="n">
        <f aca="false">IFERROR(AD23*(1-($AR$16*($F22-$AU$16))),"DNM")</f>
        <v>43.8716080611835</v>
      </c>
      <c r="AE22" s="32" t="n">
        <f aca="false">IFERROR(AE23*(1-($AR$16*($F22-$AU$16))),"DNM")</f>
        <v>60.8910820827951</v>
      </c>
      <c r="AF22" s="32" t="n">
        <f aca="false">IFERROR(AF23*(1-($AR$16*($F22-$AU$16))),"DNM")</f>
        <v>74.7892284817459</v>
      </c>
      <c r="AG22" s="32" t="n">
        <f aca="false">IFERROR(AG23*(1-($AR$16*($F22-$AU$16))),"DNM")</f>
        <v>93.7412036083019</v>
      </c>
      <c r="AI22" s="61" t="n">
        <v>50</v>
      </c>
      <c r="AJ22" s="61" t="n">
        <v>91</v>
      </c>
      <c r="AK22" s="61" t="n">
        <v>133</v>
      </c>
      <c r="AL22" s="61" t="n">
        <v>170</v>
      </c>
      <c r="AM22" s="61" t="n">
        <v>207</v>
      </c>
      <c r="AN22" s="61" t="n">
        <v>242</v>
      </c>
      <c r="AQ22" s="3" t="s">
        <v>73</v>
      </c>
      <c r="AR22" s="0" t="n">
        <f aca="false">TRUE()</f>
        <v>1</v>
      </c>
    </row>
    <row r="23" customFormat="false" ht="14" hidden="false" customHeight="false" outlineLevel="0" collapsed="false">
      <c r="B23" s="12"/>
      <c r="C23" s="13" t="s">
        <v>71</v>
      </c>
      <c r="D23" s="1"/>
      <c r="E23" s="26" t="s">
        <v>74</v>
      </c>
      <c r="F23" s="27" t="n">
        <v>9</v>
      </c>
      <c r="G23" s="28"/>
      <c r="H23" s="29" t="n">
        <v>21.778354461537</v>
      </c>
      <c r="I23" s="29" t="n">
        <v>29.5276775134431</v>
      </c>
      <c r="J23" s="29" t="n">
        <v>36.2174345819856</v>
      </c>
      <c r="K23" s="29" t="n">
        <v>42.9480094304005</v>
      </c>
      <c r="L23" s="29" t="n">
        <v>48.5156845184021</v>
      </c>
      <c r="N23" s="16" t="n">
        <f aca="false">IFERROR(N22*(1+($AR$16*($F22-$AU$16))),"DNM")</f>
        <v>45.125</v>
      </c>
      <c r="O23" s="16" t="n">
        <f aca="false">IFERROR(O22*(1+($AR$16*($F22-$AU$16))),"DNM")</f>
        <v>82.1275</v>
      </c>
      <c r="P23" s="16" t="n">
        <f aca="false">IFERROR(P22*(1+($AR$16*($F22-$AU$16))),"DNM")</f>
        <v>120.0325</v>
      </c>
      <c r="Q23" s="16" t="n">
        <f aca="false">IFERROR(Q22*(1+($AR$16*($F22-$AU$16))),"DNM")</f>
        <v>153.425</v>
      </c>
      <c r="R23" s="16" t="n">
        <f aca="false">IFERROR(R22*(1+($AR$16*($F22-$AU$16))),"DNM")</f>
        <v>186.8175</v>
      </c>
      <c r="S23" s="16" t="n">
        <f aca="false">IFERROR(S22*(1+($AR$16*($F22-$AU$16))),"DNM")</f>
        <v>218.405</v>
      </c>
      <c r="U23" s="30" t="n">
        <f aca="false">AB23-(AB23*$AR$19)</f>
        <v>16.7528520449331</v>
      </c>
      <c r="V23" s="30" t="n">
        <f aca="false">AC23-(AC23*$AR$19)</f>
        <v>26.5809142251549</v>
      </c>
      <c r="W23" s="30" t="n">
        <f aca="false">AD23-(AD23*$AR$19)</f>
        <v>37.1775537507454</v>
      </c>
      <c r="X23" s="30" t="n">
        <f aca="false">AE23-(AE23*$AR$19)</f>
        <v>51.6001481850651</v>
      </c>
      <c r="Y23" s="30" t="n">
        <f aca="false">AF23-(AF23*$AR$19)</f>
        <v>63.3776760126782</v>
      </c>
      <c r="Z23" s="30" t="n">
        <f aca="false">AG23-(AG23*$AR$19)</f>
        <v>79.4379050557463</v>
      </c>
      <c r="AB23" s="29" t="n">
        <v>18.0130380793657</v>
      </c>
      <c r="AC23" s="29" t="n">
        <v>28.5803885116315</v>
      </c>
      <c r="AD23" s="29" t="n">
        <v>39.9741303518756</v>
      </c>
      <c r="AE23" s="29" t="n">
        <v>55.4816237656448</v>
      </c>
      <c r="AF23" s="29" t="n">
        <v>68.1450828990851</v>
      </c>
      <c r="AG23" s="29" t="n">
        <v>85.4133973651953</v>
      </c>
      <c r="AI23" s="16" t="n">
        <f aca="false">IFERROR(AI22*(1+($AR$16*($F22-$AU$16))),"DNM")</f>
        <v>45.125</v>
      </c>
      <c r="AJ23" s="16" t="n">
        <f aca="false">IFERROR(AJ22*(1+($AR$16*($F22-$AU$16))),"DNM")</f>
        <v>82.1275</v>
      </c>
      <c r="AK23" s="16" t="n">
        <f aca="false">IFERROR(AK22*(1+($AR$16*($F22-$AU$16))),"DNM")</f>
        <v>120.0325</v>
      </c>
      <c r="AL23" s="16" t="n">
        <f aca="false">IFERROR(AL22*(1+($AR$16*($F22-$AU$16))),"DNM")</f>
        <v>153.425</v>
      </c>
      <c r="AM23" s="16" t="n">
        <f aca="false">IFERROR(AM22*(1+($AR$16*($F22-$AU$16))),"DNM")</f>
        <v>186.8175</v>
      </c>
      <c r="AN23" s="16" t="n">
        <f aca="false">IFERROR(AN22*(1+($AR$16*($F22-$AU$16))),"DNM")</f>
        <v>218.405</v>
      </c>
    </row>
    <row r="24" customFormat="false" ht="14" hidden="false" customHeight="false" outlineLevel="0" collapsed="false">
      <c r="B24" s="12"/>
      <c r="C24" s="13" t="s">
        <v>71</v>
      </c>
      <c r="D24" s="1"/>
      <c r="E24" s="22" t="s">
        <v>75</v>
      </c>
      <c r="F24" s="23" t="n">
        <v>12</v>
      </c>
      <c r="G24" s="16"/>
      <c r="H24" s="16" t="n">
        <f aca="false">IFERROR(H23*(1-($AR$16*($F24-$AU$16))),"DNM")</f>
        <v>19.6549649015371</v>
      </c>
      <c r="I24" s="16" t="n">
        <f aca="false">IFERROR(I23*(1-($AR$16*($F24-$AU$16))),"DNM")</f>
        <v>26.6487289558824</v>
      </c>
      <c r="J24" s="16" t="n">
        <f aca="false">IFERROR(J23*(1-($AR$16*($F24-$AU$16))),"DNM")</f>
        <v>32.686234710242</v>
      </c>
      <c r="K24" s="16" t="n">
        <f aca="false">IFERROR(K23*(1-($AR$16*($F24-$AU$16))),"DNM")</f>
        <v>38.7605785109365</v>
      </c>
      <c r="L24" s="16" t="n">
        <f aca="false">IFERROR(L23*(1-($AR$16*($F24-$AU$16))),"DNM")</f>
        <v>43.7854052778579</v>
      </c>
      <c r="N24" s="16" t="n">
        <f aca="false">IFERROR(N23*(1+($AR$16*($F22-$AU$16))),"DNM")</f>
        <v>40.7253125</v>
      </c>
      <c r="O24" s="16" t="n">
        <f aca="false">IFERROR(O23*(1+($AR$16*($F22-$AU$16))),"DNM")</f>
        <v>74.12006875</v>
      </c>
      <c r="P24" s="16" t="n">
        <f aca="false">IFERROR(P23*(1+($AR$16*($F22-$AU$16))),"DNM")</f>
        <v>108.32933125</v>
      </c>
      <c r="Q24" s="16" t="n">
        <f aca="false">IFERROR(Q23*(1+($AR$16*($F22-$AU$16))),"DNM")</f>
        <v>138.4660625</v>
      </c>
      <c r="R24" s="16" t="n">
        <f aca="false">IFERROR(R23*(1+($AR$16*($F22-$AU$16))),"DNM")</f>
        <v>168.60279375</v>
      </c>
      <c r="S24" s="16" t="n">
        <f aca="false">IFERROR(S23*(1+($AR$16*($F22-$AU$16))),"DNM")</f>
        <v>197.1105125</v>
      </c>
      <c r="U24" s="16" t="n">
        <f aca="false">IFERROR(U23*(1-($AR$16*($F24-$AU$16))),"DNM")</f>
        <v>15.1194489705521</v>
      </c>
      <c r="V24" s="16" t="n">
        <f aca="false">IFERROR(V23*(1-($AR$16*($F24-$AU$16))),"DNM")</f>
        <v>23.9892750882023</v>
      </c>
      <c r="W24" s="16" t="n">
        <f aca="false">IFERROR(W23*(1-($AR$16*($F24-$AU$16))),"DNM")</f>
        <v>33.5527422600477</v>
      </c>
      <c r="X24" s="16" t="n">
        <f aca="false">IFERROR(X23*(1-($AR$16*($F24-$AU$16))),"DNM")</f>
        <v>46.5691337370213</v>
      </c>
      <c r="Y24" s="16" t="n">
        <f aca="false">IFERROR(Y23*(1-($AR$16*($F24-$AU$16))),"DNM")</f>
        <v>57.198352601442</v>
      </c>
      <c r="Z24" s="16" t="n">
        <f aca="false">IFERROR(Z23*(1-($AR$16*($F24-$AU$16))),"DNM")</f>
        <v>71.6927093128111</v>
      </c>
      <c r="AB24" s="16" t="n">
        <f aca="false">IFERROR(AB23*(1-($AR$16*($F24-$AU$16))),"DNM")</f>
        <v>16.2567668666276</v>
      </c>
      <c r="AC24" s="16" t="n">
        <f aca="false">IFERROR(AC23*(1-($AR$16*($F24-$AU$16))),"DNM")</f>
        <v>25.7938006317474</v>
      </c>
      <c r="AD24" s="16" t="n">
        <f aca="false">IFERROR(AD23*(1-($AR$16*($F24-$AU$16))),"DNM")</f>
        <v>36.0766526425678</v>
      </c>
      <c r="AE24" s="16" t="n">
        <f aca="false">IFERROR(AE23*(1-($AR$16*($F24-$AU$16))),"DNM")</f>
        <v>50.0721654484944</v>
      </c>
      <c r="AF24" s="16" t="n">
        <f aca="false">IFERROR(AF23*(1-($AR$16*($F24-$AU$16))),"DNM")</f>
        <v>61.5009373164243</v>
      </c>
      <c r="AG24" s="16" t="n">
        <f aca="false">IFERROR(AG23*(1-($AR$16*($F24-$AU$16))),"DNM")</f>
        <v>77.0855911220888</v>
      </c>
      <c r="AI24" s="16" t="n">
        <f aca="false">IFERROR(AI23*(1+($AR$16*($F22-$AU$16))),"DNM")</f>
        <v>40.7253125</v>
      </c>
      <c r="AJ24" s="16" t="n">
        <f aca="false">IFERROR(AJ23*(1+($AR$16*($F22-$AU$16))),"DNM")</f>
        <v>74.12006875</v>
      </c>
      <c r="AK24" s="16" t="n">
        <f aca="false">IFERROR(AK23*(1+($AR$16*($F22-$AU$16))),"DNM")</f>
        <v>108.32933125</v>
      </c>
      <c r="AL24" s="16" t="n">
        <f aca="false">IFERROR(AL23*(1+($AR$16*($F22-$AU$16))),"DNM")</f>
        <v>138.4660625</v>
      </c>
      <c r="AM24" s="16" t="n">
        <f aca="false">IFERROR(AM23*(1+($AR$16*($F22-$AU$16))),"DNM")</f>
        <v>168.60279375</v>
      </c>
      <c r="AN24" s="16" t="n">
        <f aca="false">IFERROR(AN23*(1+($AR$16*($F22-$AU$16))),"DNM")</f>
        <v>197.1105125</v>
      </c>
    </row>
    <row r="25" customFormat="false" ht="14" hidden="false" customHeight="false" outlineLevel="0" collapsed="false">
      <c r="B25" s="12"/>
      <c r="C25" s="13" t="s">
        <v>71</v>
      </c>
      <c r="D25" s="1"/>
      <c r="E25" s="31" t="s">
        <v>76</v>
      </c>
      <c r="F25" s="15" t="n">
        <v>6</v>
      </c>
      <c r="G25" s="32"/>
      <c r="H25" s="32" t="n">
        <f aca="false">IFERROR(H26*(1-($AR$16*($F25-$AU$16))),"DNM")</f>
        <v>23.9017440215369</v>
      </c>
      <c r="I25" s="32" t="n">
        <f aca="false">IFERROR(I26*(1-($AR$16*($F25-$AU$16))),"DNM")</f>
        <v>32.4066260710038</v>
      </c>
      <c r="J25" s="32" t="n">
        <f aca="false">IFERROR(J26*(1-($AR$16*($F25-$AU$16))),"DNM")</f>
        <v>39.7486344537292</v>
      </c>
      <c r="K25" s="32" t="n">
        <f aca="false">IFERROR(K26*(1-($AR$16*($F25-$AU$16))),"DNM")</f>
        <v>47.1354403498646</v>
      </c>
      <c r="L25" s="32" t="n">
        <f aca="false">IFERROR(L26*(1-($AR$16*($F25-$AU$16))),"DNM")</f>
        <v>53.2459637589464</v>
      </c>
      <c r="N25" s="61" t="n">
        <f aca="false">N22</f>
        <v>50</v>
      </c>
      <c r="O25" s="61" t="n">
        <f aca="false">O22</f>
        <v>91</v>
      </c>
      <c r="P25" s="61" t="n">
        <f aca="false">P22</f>
        <v>133</v>
      </c>
      <c r="Q25" s="61" t="n">
        <f aca="false">Q22</f>
        <v>170</v>
      </c>
      <c r="R25" s="61" t="n">
        <f aca="false">R22</f>
        <v>207</v>
      </c>
      <c r="S25" s="61" t="n">
        <f aca="false">S22</f>
        <v>242</v>
      </c>
      <c r="U25" s="32" t="n">
        <f aca="false">IFERROR(U26*(1-($AR$16*($F25-$AU$16))),"DNM")</f>
        <v>18.3862551193141</v>
      </c>
      <c r="V25" s="32" t="n">
        <f aca="false">IFERROR(V26*(1-($AR$16*($F25-$AU$16))),"DNM")</f>
        <v>29.1725533621075</v>
      </c>
      <c r="W25" s="32" t="n">
        <f aca="false">IFERROR(W26*(1-($AR$16*($F25-$AU$16))),"DNM")</f>
        <v>40.8023652414431</v>
      </c>
      <c r="X25" s="32" t="n">
        <f aca="false">IFERROR(X26*(1-($AR$16*($F25-$AU$16))),"DNM")</f>
        <v>56.631162633109</v>
      </c>
      <c r="Y25" s="32" t="n">
        <f aca="false">IFERROR(Y26*(1-($AR$16*($F25-$AU$16))),"DNM")</f>
        <v>69.5569994239143</v>
      </c>
      <c r="Z25" s="32" t="n">
        <f aca="false">IFERROR(Z26*(1-($AR$16*($F25-$AU$16))),"DNM")</f>
        <v>87.1831007986816</v>
      </c>
      <c r="AB25" s="32" t="n">
        <f aca="false">IFERROR(AB26*(1-($AR$16*($F25-$AU$16))),"DNM")</f>
        <v>19.7693092921039</v>
      </c>
      <c r="AC25" s="32" t="n">
        <f aca="false">IFERROR(AC26*(1-($AR$16*($F25-$AU$16))),"DNM")</f>
        <v>31.3669763915156</v>
      </c>
      <c r="AD25" s="32" t="n">
        <f aca="false">IFERROR(AD26*(1-($AR$16*($F25-$AU$16))),"DNM")</f>
        <v>43.8716080611835</v>
      </c>
      <c r="AE25" s="32" t="n">
        <f aca="false">IFERROR(AE26*(1-($AR$16*($F25-$AU$16))),"DNM")</f>
        <v>60.8910820827951</v>
      </c>
      <c r="AF25" s="32" t="n">
        <f aca="false">IFERROR(AF26*(1-($AR$16*($F25-$AU$16))),"DNM")</f>
        <v>74.7892284817459</v>
      </c>
      <c r="AG25" s="32" t="n">
        <f aca="false">IFERROR(AG26*(1-($AR$16*($F25-$AU$16))),"DNM")</f>
        <v>93.7412036083019</v>
      </c>
      <c r="AI25" s="61" t="n">
        <f aca="false">AI22</f>
        <v>50</v>
      </c>
      <c r="AJ25" s="61" t="n">
        <f aca="false">AJ22</f>
        <v>91</v>
      </c>
      <c r="AK25" s="61" t="n">
        <f aca="false">AK22</f>
        <v>133</v>
      </c>
      <c r="AL25" s="61" t="n">
        <f aca="false">AL22</f>
        <v>170</v>
      </c>
      <c r="AM25" s="61" t="n">
        <f aca="false">AM22</f>
        <v>207</v>
      </c>
      <c r="AN25" s="61" t="n">
        <f aca="false">AN22</f>
        <v>242</v>
      </c>
      <c r="AQ25" s="3"/>
    </row>
    <row r="26" customFormat="false" ht="14" hidden="false" customHeight="false" outlineLevel="0" collapsed="false">
      <c r="B26" s="12"/>
      <c r="C26" s="13" t="s">
        <v>71</v>
      </c>
      <c r="D26" s="1"/>
      <c r="E26" s="34" t="s">
        <v>77</v>
      </c>
      <c r="F26" s="27" t="n">
        <v>9</v>
      </c>
      <c r="G26" s="28"/>
      <c r="H26" s="29" t="n">
        <f aca="false">H23</f>
        <v>21.778354461537</v>
      </c>
      <c r="I26" s="29" t="n">
        <f aca="false">I23</f>
        <v>29.5276775134431</v>
      </c>
      <c r="J26" s="29" t="n">
        <f aca="false">J23</f>
        <v>36.2174345819856</v>
      </c>
      <c r="K26" s="29" t="n">
        <f aca="false">K23</f>
        <v>42.9480094304005</v>
      </c>
      <c r="L26" s="29" t="n">
        <f aca="false">L23</f>
        <v>48.5156845184021</v>
      </c>
      <c r="N26" s="16" t="n">
        <f aca="false">IFERROR(N25*(1+($AR$16*($F25-$AU$16))),"DNM")</f>
        <v>45.125</v>
      </c>
      <c r="O26" s="16" t="n">
        <f aca="false">IFERROR(O25*(1+($AR$16*($F25-$AU$16))),"DNM")</f>
        <v>82.1275</v>
      </c>
      <c r="P26" s="16" t="n">
        <f aca="false">IFERROR(P25*(1+($AR$16*($F25-$AU$16))),"DNM")</f>
        <v>120.0325</v>
      </c>
      <c r="Q26" s="16" t="n">
        <f aca="false">IFERROR(Q25*(1+($AR$16*($F25-$AU$16))),"DNM")</f>
        <v>153.425</v>
      </c>
      <c r="R26" s="16" t="n">
        <f aca="false">IFERROR(R25*(1+($AR$16*($F25-$AU$16))),"DNM")</f>
        <v>186.8175</v>
      </c>
      <c r="S26" s="16" t="n">
        <f aca="false">IFERROR(S25*(1+($AR$16*($F25-$AU$16))),"DNM")</f>
        <v>218.405</v>
      </c>
      <c r="U26" s="30" t="n">
        <f aca="false">AB26-(AB26*$AR$19)</f>
        <v>16.7528520449331</v>
      </c>
      <c r="V26" s="30" t="n">
        <f aca="false">AC26-(AC26*$AR$19)</f>
        <v>26.5809142251549</v>
      </c>
      <c r="W26" s="30" t="n">
        <f aca="false">AD26-(AD26*$AR$19)</f>
        <v>37.1775537507454</v>
      </c>
      <c r="X26" s="30" t="n">
        <f aca="false">AE26-(AE26*$AR$19)</f>
        <v>51.6001481850651</v>
      </c>
      <c r="Y26" s="30" t="n">
        <f aca="false">AF26-(AF26*$AR$19)</f>
        <v>63.3776760126782</v>
      </c>
      <c r="Z26" s="30" t="n">
        <f aca="false">AG26-(AG26*$AR$19)</f>
        <v>79.4379050557463</v>
      </c>
      <c r="AB26" s="29" t="n">
        <f aca="false">AB23</f>
        <v>18.0130380793657</v>
      </c>
      <c r="AC26" s="29" t="n">
        <f aca="false">AC23</f>
        <v>28.5803885116315</v>
      </c>
      <c r="AD26" s="29" t="n">
        <f aca="false">AD23</f>
        <v>39.9741303518756</v>
      </c>
      <c r="AE26" s="29" t="n">
        <f aca="false">AE23</f>
        <v>55.4816237656448</v>
      </c>
      <c r="AF26" s="29" t="n">
        <f aca="false">AF23</f>
        <v>68.1450828990851</v>
      </c>
      <c r="AG26" s="29" t="n">
        <f aca="false">AG23</f>
        <v>85.4133973651953</v>
      </c>
      <c r="AI26" s="16" t="n">
        <f aca="false">IFERROR(AI25*(1+($AR$16*($F25-$AU$16))),"DNM")</f>
        <v>45.125</v>
      </c>
      <c r="AJ26" s="16" t="n">
        <f aca="false">IFERROR(AJ25*(1+($AR$16*($F25-$AU$16))),"DNM")</f>
        <v>82.1275</v>
      </c>
      <c r="AK26" s="16" t="n">
        <f aca="false">IFERROR(AK25*(1+($AR$16*($F25-$AU$16))),"DNM")</f>
        <v>120.0325</v>
      </c>
      <c r="AL26" s="16" t="n">
        <f aca="false">IFERROR(AL25*(1+($AR$16*($F25-$AU$16))),"DNM")</f>
        <v>153.425</v>
      </c>
      <c r="AM26" s="16" t="n">
        <f aca="false">IFERROR(AM25*(1+($AR$16*($F25-$AU$16))),"DNM")</f>
        <v>186.8175</v>
      </c>
      <c r="AN26" s="16" t="n">
        <f aca="false">IFERROR(AN25*(1+($AR$16*($F25-$AU$16))),"DNM")</f>
        <v>218.405</v>
      </c>
      <c r="AQ26" s="3"/>
    </row>
    <row r="27" customFormat="false" ht="14" hidden="false" customHeight="false" outlineLevel="0" collapsed="false">
      <c r="B27" s="12"/>
      <c r="C27" s="13" t="s">
        <v>78</v>
      </c>
      <c r="D27" s="36" t="s">
        <v>79</v>
      </c>
      <c r="E27" s="36"/>
      <c r="F27" s="37" t="n">
        <v>9</v>
      </c>
      <c r="G27" s="62"/>
      <c r="H27" s="38" t="n">
        <v>19.5241108326504</v>
      </c>
      <c r="I27" s="38" t="n">
        <v>43.2748794273273</v>
      </c>
      <c r="J27" s="38" t="n">
        <v>48.0701664462641</v>
      </c>
      <c r="K27" s="38" t="n">
        <v>77.2407482121834</v>
      </c>
      <c r="L27" s="38" t="n">
        <v>112.115837418815</v>
      </c>
      <c r="N27" s="39"/>
      <c r="O27" s="39"/>
      <c r="P27" s="39"/>
      <c r="Q27" s="39"/>
      <c r="R27" s="39"/>
      <c r="S27" s="39"/>
      <c r="U27" s="40" t="n">
        <f aca="false">AB27-(AB27*$AR$19)</f>
        <v>19.2717041303861</v>
      </c>
      <c r="V27" s="40" t="n">
        <f aca="false">AC27-(AC27*$AR$19)</f>
        <v>38.5047188546516</v>
      </c>
      <c r="W27" s="40" t="n">
        <f aca="false">AD27-(AD27*$AR$19)</f>
        <v>55.4396625531135</v>
      </c>
      <c r="X27" s="40" t="n">
        <f aca="false">AE27-(AE27*$AR$19)</f>
        <v>110.33379620358</v>
      </c>
      <c r="Y27" s="41"/>
      <c r="Z27" s="40" t="n">
        <f aca="false">AG27-(AG27*$AR$19)</f>
        <v>94.4105385310287</v>
      </c>
      <c r="AB27" s="38" t="n">
        <v>20.7213637071371</v>
      </c>
      <c r="AC27" s="38" t="n">
        <v>41.4011277067229</v>
      </c>
      <c r="AD27" s="38" t="n">
        <v>59.6099547705643</v>
      </c>
      <c r="AE27" s="38" t="n">
        <v>118.633344765745</v>
      </c>
      <c r="AF27" s="41"/>
      <c r="AG27" s="38" t="n">
        <v>101.512304955095</v>
      </c>
      <c r="AI27" s="39"/>
      <c r="AJ27" s="39"/>
      <c r="AK27" s="39"/>
      <c r="AL27" s="39"/>
      <c r="AM27" s="39"/>
      <c r="AN27" s="39"/>
      <c r="AQ27" s="3"/>
    </row>
    <row r="28" customFormat="false" ht="15" hidden="false" customHeight="false" outlineLevel="0" collapsed="false">
      <c r="B28" s="12"/>
      <c r="C28" s="13" t="s">
        <v>78</v>
      </c>
      <c r="D28" s="42" t="s">
        <v>80</v>
      </c>
      <c r="E28" s="42"/>
      <c r="F28" s="43" t="n">
        <v>12</v>
      </c>
      <c r="G28" s="44"/>
      <c r="H28" s="44" t="n">
        <f aca="false">IFERROR(H27*(1-($AR$16*($F28-$AU$16))),"DNM")</f>
        <v>17.620510026467</v>
      </c>
      <c r="I28" s="44" t="n">
        <f aca="false">IFERROR(I27*(1-($AR$16*($F28-$AU$16))),"DNM")</f>
        <v>39.0555786831628</v>
      </c>
      <c r="J28" s="44" t="n">
        <f aca="false">IFERROR(J27*(1-($AR$16*($F28-$AU$16))),"DNM")</f>
        <v>43.3833252177534</v>
      </c>
      <c r="K28" s="44" t="n">
        <f aca="false">IFERROR(K27*(1-($AR$16*($F28-$AU$16))),"DNM")</f>
        <v>69.7097752614955</v>
      </c>
      <c r="L28" s="44" t="n">
        <f aca="false">IFERROR(L27*(1-($AR$16*($F28-$AU$16))),"DNM")</f>
        <v>101.184543270481</v>
      </c>
      <c r="N28" s="39"/>
      <c r="O28" s="39"/>
      <c r="P28" s="39"/>
      <c r="Q28" s="39"/>
      <c r="R28" s="39"/>
      <c r="S28" s="39"/>
      <c r="U28" s="44" t="n">
        <f aca="false">IFERROR(U27*(1-($AR$16*($F28-$AU$16))),"DNM")</f>
        <v>17.3927129776735</v>
      </c>
      <c r="V28" s="44" t="n">
        <f aca="false">IFERROR(V27*(1-($AR$16*($F28-$AU$16))),"DNM")</f>
        <v>34.750508766323</v>
      </c>
      <c r="W28" s="44" t="n">
        <f aca="false">IFERROR(W27*(1-($AR$16*($F28-$AU$16))),"DNM")</f>
        <v>50.0342954541849</v>
      </c>
      <c r="X28" s="44" t="n">
        <f aca="false">IFERROR(X27*(1-($AR$16*($F28-$AU$16))),"DNM")</f>
        <v>99.5762510737309</v>
      </c>
      <c r="Y28" s="44"/>
      <c r="Z28" s="44" t="n">
        <f aca="false">IFERROR(Z27*(1-($AR$16*($F28-$AU$16))),"DNM")</f>
        <v>85.2055110242534</v>
      </c>
      <c r="AB28" s="44" t="n">
        <f aca="false">IFERROR(AB27*(1-($AR$16*($F28-$AU$16))),"DNM")</f>
        <v>18.7010307456913</v>
      </c>
      <c r="AC28" s="44" t="n">
        <f aca="false">IFERROR(AC27*(1-($AR$16*($F28-$AU$16))),"DNM")</f>
        <v>37.3645177553174</v>
      </c>
      <c r="AD28" s="44" t="n">
        <f aca="false">IFERROR(AD27*(1-($AR$16*($F28-$AU$16))),"DNM")</f>
        <v>53.7979841804343</v>
      </c>
      <c r="AE28" s="44" t="n">
        <f aca="false">IFERROR(AE27*(1-($AR$16*($F28-$AU$16))),"DNM")</f>
        <v>107.066593651085</v>
      </c>
      <c r="AF28" s="44"/>
      <c r="AG28" s="44" t="n">
        <f aca="false">IFERROR(AG27*(1-($AR$16*($F28-$AU$16))),"DNM")</f>
        <v>91.6148552219736</v>
      </c>
      <c r="AI28" s="39"/>
      <c r="AJ28" s="39"/>
      <c r="AK28" s="39"/>
      <c r="AL28" s="39"/>
      <c r="AM28" s="39"/>
      <c r="AN28" s="39"/>
      <c r="AQ28" s="3"/>
    </row>
    <row r="29" customFormat="false" ht="16" hidden="false" customHeight="false" outlineLevel="0" collapsed="false">
      <c r="B29" s="12"/>
      <c r="C29" s="13" t="s">
        <v>78</v>
      </c>
      <c r="D29" s="50" t="s">
        <v>81</v>
      </c>
      <c r="E29" s="50"/>
      <c r="F29" s="51" t="n">
        <v>9</v>
      </c>
      <c r="G29" s="63"/>
      <c r="H29" s="52" t="n">
        <f aca="false">H27</f>
        <v>19.5241108326504</v>
      </c>
      <c r="I29" s="52" t="n">
        <f aca="false">I27</f>
        <v>43.2748794273273</v>
      </c>
      <c r="J29" s="52" t="n">
        <f aca="false">J27</f>
        <v>48.0701664462641</v>
      </c>
      <c r="K29" s="52" t="n">
        <f aca="false">K27</f>
        <v>77.2407482121834</v>
      </c>
      <c r="L29" s="52" t="n">
        <f aca="false">L27</f>
        <v>112.115837418815</v>
      </c>
      <c r="N29" s="39"/>
      <c r="O29" s="39"/>
      <c r="P29" s="39"/>
      <c r="Q29" s="39"/>
      <c r="R29" s="39"/>
      <c r="S29" s="39"/>
      <c r="U29" s="64" t="n">
        <f aca="false">AB29-(AB29*$AR$19)</f>
        <v>19.2717041303861</v>
      </c>
      <c r="V29" s="64" t="n">
        <f aca="false">AC29-(AC29*$AR$19)</f>
        <v>38.5047188546516</v>
      </c>
      <c r="W29" s="64" t="n">
        <f aca="false">AD29-(AD29*$AR$19)</f>
        <v>55.4396625531135</v>
      </c>
      <c r="X29" s="64" t="n">
        <f aca="false">AE29-(AE29*$AR$19)</f>
        <v>110.33379620358</v>
      </c>
      <c r="Y29" s="65"/>
      <c r="Z29" s="64" t="n">
        <f aca="false">AG29-(AG29*$AR$19)</f>
        <v>94.4105385310287</v>
      </c>
      <c r="AB29" s="66" t="n">
        <f aca="false">AB27</f>
        <v>20.7213637071371</v>
      </c>
      <c r="AC29" s="66" t="n">
        <f aca="false">AC27</f>
        <v>41.4011277067229</v>
      </c>
      <c r="AD29" s="66" t="n">
        <f aca="false">AD27</f>
        <v>59.6099547705643</v>
      </c>
      <c r="AE29" s="66" t="n">
        <f aca="false">AE27</f>
        <v>118.633344765745</v>
      </c>
      <c r="AF29" s="67"/>
      <c r="AG29" s="66" t="n">
        <f aca="false">AG27</f>
        <v>101.512304955095</v>
      </c>
      <c r="AI29" s="39"/>
      <c r="AJ29" s="39"/>
      <c r="AK29" s="39"/>
      <c r="AL29" s="39"/>
      <c r="AM29" s="39"/>
      <c r="AN29" s="39"/>
      <c r="AQ29" s="3"/>
    </row>
    <row r="30" customFormat="false" ht="15" hidden="false" customHeight="false" outlineLevel="0" collapsed="false">
      <c r="B30" s="12"/>
      <c r="C30" s="13" t="s">
        <v>82</v>
      </c>
      <c r="E30" s="31" t="s">
        <v>83</v>
      </c>
      <c r="F30" s="15" t="n">
        <v>6</v>
      </c>
      <c r="G30" s="32"/>
      <c r="H30" s="32" t="n">
        <f aca="false">IFERROR(H31*(1-($AR$16*($F30-$AU$16))),"DNM")</f>
        <v>23.3419650136563</v>
      </c>
      <c r="I30" s="32" t="n">
        <f aca="false">IFERROR(I31*(1-($AR$16*($F30-$AU$16))),"DNM")</f>
        <v>33.5472590693898</v>
      </c>
      <c r="J30" s="32" t="n">
        <f aca="false">IFERROR(J31*(1-($AR$16*($F30-$AU$16))),"DNM")</f>
        <v>44.3749057566068</v>
      </c>
      <c r="K30" s="32" t="n">
        <f aca="false">IFERROR(K31*(1-($AR$16*($F30-$AU$16))),"DNM")</f>
        <v>57.4733050884165</v>
      </c>
      <c r="L30" s="32" t="n">
        <f aca="false">IFERROR(L31*(1-($AR$16*($F30-$AU$16))),"DNM")</f>
        <v>66.1031295870859</v>
      </c>
      <c r="N30" s="32" t="n">
        <f aca="false">IFERROR(N31*(1-($AR$16*($F30-$AU$16))),"DNM")</f>
        <v>60.3625</v>
      </c>
      <c r="O30" s="32" t="n">
        <f aca="false">IFERROR(O31*(1-($AR$16*($F30-$AU$16))),"DNM")</f>
        <v>109.75</v>
      </c>
      <c r="P30" s="32" t="n">
        <f aca="false">IFERROR(P31*(1-($AR$16*($F30-$AU$16))),"DNM")</f>
        <v>164.625</v>
      </c>
      <c r="Q30" s="32" t="n">
        <f aca="false">IFERROR(Q31*(1-($AR$16*($F30-$AU$16))),"DNM")</f>
        <v>218.4025</v>
      </c>
      <c r="R30" s="32" t="n">
        <f aca="false">IFERROR(R31*(1-($AR$16*($F30-$AU$16))),"DNM")</f>
        <v>282.0575</v>
      </c>
      <c r="S30" s="32" t="n">
        <f aca="false">IFERROR(S31*(1-($AR$16*($F30-$AU$16))),"DNM")</f>
        <v>358.8825</v>
      </c>
      <c r="U30" s="32"/>
      <c r="V30" s="32"/>
      <c r="W30" s="32"/>
      <c r="X30" s="32"/>
      <c r="Y30" s="32"/>
      <c r="Z30" s="32"/>
      <c r="AB30" s="32"/>
      <c r="AC30" s="32"/>
      <c r="AD30" s="32"/>
      <c r="AE30" s="32"/>
      <c r="AF30" s="32"/>
      <c r="AG30" s="32"/>
      <c r="AI30" s="32" t="n">
        <f aca="false">IFERROR(AI31*(1-($AR$16*($F30-$AU$16))),"DNM")</f>
        <v>60.3625</v>
      </c>
      <c r="AJ30" s="32" t="n">
        <f aca="false">IFERROR(AJ31*(1-($AR$16*($F30-$AU$16))),"DNM")</f>
        <v>109.75</v>
      </c>
      <c r="AK30" s="32" t="n">
        <f aca="false">IFERROR(AK31*(1-($AR$16*($F30-$AU$16))),"DNM")</f>
        <v>164.625</v>
      </c>
      <c r="AL30" s="32" t="n">
        <f aca="false">IFERROR(AL31*(1-($AR$16*($F30-$AU$16))),"DNM")</f>
        <v>218.4025</v>
      </c>
      <c r="AM30" s="32" t="n">
        <f aca="false">IFERROR(AM31*(1-($AR$16*($F30-$AU$16))),"DNM")</f>
        <v>282.0575</v>
      </c>
      <c r="AN30" s="32" t="n">
        <f aca="false">IFERROR(AN31*(1-($AR$16*($F30-$AU$16))),"DNM")</f>
        <v>358.8825</v>
      </c>
    </row>
    <row r="31" customFormat="false" ht="14" hidden="false" customHeight="false" outlineLevel="0" collapsed="false">
      <c r="B31" s="12"/>
      <c r="C31" s="13" t="s">
        <v>82</v>
      </c>
      <c r="E31" s="26" t="s">
        <v>84</v>
      </c>
      <c r="F31" s="27" t="n">
        <v>9</v>
      </c>
      <c r="G31" s="28"/>
      <c r="H31" s="29" t="n">
        <v>21.2683052516231</v>
      </c>
      <c r="I31" s="29" t="n">
        <v>30.5669786509246</v>
      </c>
      <c r="J31" s="29" t="n">
        <v>40.4327159513502</v>
      </c>
      <c r="K31" s="29" t="n">
        <v>52.3674761625663</v>
      </c>
      <c r="L31" s="29" t="n">
        <v>60.230641992789</v>
      </c>
      <c r="N31" s="61" t="n">
        <v>55</v>
      </c>
      <c r="O31" s="61" t="n">
        <v>100</v>
      </c>
      <c r="P31" s="61" t="n">
        <v>150</v>
      </c>
      <c r="Q31" s="61" t="n">
        <v>199</v>
      </c>
      <c r="R31" s="61" t="n">
        <v>257</v>
      </c>
      <c r="S31" s="61" t="n">
        <v>327</v>
      </c>
      <c r="U31" s="16"/>
      <c r="V31" s="16"/>
      <c r="W31" s="16"/>
      <c r="X31" s="16"/>
      <c r="Y31" s="16"/>
      <c r="Z31" s="16"/>
      <c r="AB31" s="16"/>
      <c r="AC31" s="16"/>
      <c r="AD31" s="16"/>
      <c r="AE31" s="16"/>
      <c r="AF31" s="16"/>
      <c r="AG31" s="16"/>
      <c r="AI31" s="61" t="n">
        <v>55</v>
      </c>
      <c r="AJ31" s="61" t="n">
        <v>100</v>
      </c>
      <c r="AK31" s="61" t="n">
        <v>150</v>
      </c>
      <c r="AL31" s="61" t="n">
        <v>199</v>
      </c>
      <c r="AM31" s="61" t="n">
        <v>257</v>
      </c>
      <c r="AN31" s="61" t="n">
        <v>327</v>
      </c>
    </row>
    <row r="32" customFormat="false" ht="14" hidden="false" customHeight="false" outlineLevel="0" collapsed="false">
      <c r="B32" s="12"/>
      <c r="C32" s="13" t="s">
        <v>82</v>
      </c>
      <c r="E32" s="22" t="s">
        <v>85</v>
      </c>
      <c r="F32" s="23" t="n">
        <v>12</v>
      </c>
      <c r="G32" s="16"/>
      <c r="H32" s="16" t="n">
        <f aca="false">IFERROR(H31*(1-($AR$16*($F32-$AU$16))),"DNM")</f>
        <v>19.1946454895898</v>
      </c>
      <c r="I32" s="16" t="n">
        <f aca="false">IFERROR(I31*(1-($AR$16*($F32-$AU$16))),"DNM")</f>
        <v>27.5866982324595</v>
      </c>
      <c r="J32" s="16" t="n">
        <f aca="false">IFERROR(J31*(1-($AR$16*($F32-$AU$16))),"DNM")</f>
        <v>36.4905261460935</v>
      </c>
      <c r="K32" s="16" t="n">
        <f aca="false">IFERROR(K31*(1-($AR$16*($F32-$AU$16))),"DNM")</f>
        <v>47.2616472367161</v>
      </c>
      <c r="L32" s="16" t="n">
        <f aca="false">IFERROR(L31*(1-($AR$16*($F32-$AU$16))),"DNM")</f>
        <v>54.3581543984921</v>
      </c>
      <c r="N32" s="16" t="n">
        <f aca="false">IFERROR(N31*(1-($AR$16*($F32-$AU$16))),"DNM")</f>
        <v>49.6375</v>
      </c>
      <c r="O32" s="16" t="n">
        <f aca="false">IFERROR(O31*(1-($AR$16*($F32-$AU$16))),"DNM")</f>
        <v>90.25</v>
      </c>
      <c r="P32" s="16" t="n">
        <f aca="false">IFERROR(P31*(1-($AR$16*($F32-$AU$16))),"DNM")</f>
        <v>135.375</v>
      </c>
      <c r="Q32" s="16" t="n">
        <f aca="false">IFERROR(Q31*(1-($AR$16*($F32-$AU$16))),"DNM")</f>
        <v>179.5975</v>
      </c>
      <c r="R32" s="16" t="n">
        <f aca="false">IFERROR(R31*(1-($AR$16*($F32-$AU$16))),"DNM")</f>
        <v>231.9425</v>
      </c>
      <c r="S32" s="16" t="n">
        <f aca="false">IFERROR(S31*(1-($AR$16*($F32-$AU$16))),"DNM")</f>
        <v>295.1175</v>
      </c>
      <c r="U32" s="16"/>
      <c r="V32" s="16"/>
      <c r="W32" s="16"/>
      <c r="X32" s="16"/>
      <c r="Y32" s="16"/>
      <c r="Z32" s="16"/>
      <c r="AB32" s="16"/>
      <c r="AC32" s="16"/>
      <c r="AD32" s="16"/>
      <c r="AE32" s="16"/>
      <c r="AF32" s="16"/>
      <c r="AG32" s="16"/>
      <c r="AI32" s="16" t="n">
        <f aca="false">IFERROR(AI31*(1-($AR$16*($F32-$AU$16))),"DNM")</f>
        <v>49.6375</v>
      </c>
      <c r="AJ32" s="16" t="n">
        <f aca="false">IFERROR(AJ31*(1-($AR$16*($F32-$AU$16))),"DNM")</f>
        <v>90.25</v>
      </c>
      <c r="AK32" s="16" t="n">
        <f aca="false">IFERROR(AK31*(1-($AR$16*($F32-$AU$16))),"DNM")</f>
        <v>135.375</v>
      </c>
      <c r="AL32" s="16" t="n">
        <f aca="false">IFERROR(AL31*(1-($AR$16*($F32-$AU$16))),"DNM")</f>
        <v>179.5975</v>
      </c>
      <c r="AM32" s="16" t="n">
        <f aca="false">IFERROR(AM31*(1-($AR$16*($F32-$AU$16))),"DNM")</f>
        <v>231.9425</v>
      </c>
      <c r="AN32" s="16" t="n">
        <f aca="false">IFERROR(AN31*(1-($AR$16*($F32-$AU$16))),"DNM")</f>
        <v>295.1175</v>
      </c>
    </row>
    <row r="33" customFormat="false" ht="14" hidden="false" customHeight="false" outlineLevel="0" collapsed="false">
      <c r="B33" s="12"/>
      <c r="C33" s="13" t="s">
        <v>82</v>
      </c>
      <c r="E33" s="22" t="s">
        <v>86</v>
      </c>
      <c r="F33" s="23" t="n">
        <v>14</v>
      </c>
      <c r="G33" s="16"/>
      <c r="H33" s="16" t="n">
        <f aca="false">IFERROR(H31*(1-($AR$16*($F33-$AU$16))),"DNM")</f>
        <v>17.8122056482343</v>
      </c>
      <c r="I33" s="16" t="n">
        <f aca="false">IFERROR(I31*(1-($AR$16*($F33-$AU$16))),"DNM")</f>
        <v>25.5998446201494</v>
      </c>
      <c r="J33" s="16" t="n">
        <f aca="false">IFERROR(J31*(1-($AR$16*($F33-$AU$16))),"DNM")</f>
        <v>33.8623996092558</v>
      </c>
      <c r="K33" s="16" t="n">
        <f aca="false">IFERROR(K31*(1-($AR$16*($F33-$AU$16))),"DNM")</f>
        <v>43.8577612861493</v>
      </c>
      <c r="L33" s="16" t="n">
        <f aca="false">IFERROR(L31*(1-($AR$16*($F33-$AU$16))),"DNM")</f>
        <v>50.4431626689608</v>
      </c>
      <c r="N33" s="16" t="n">
        <f aca="false">IFERROR(N31*(1-($AR$16*($F33-$AU$16))),"DNM")</f>
        <v>46.0625</v>
      </c>
      <c r="O33" s="16" t="n">
        <f aca="false">IFERROR(O31*(1-($AR$16*($F33-$AU$16))),"DNM")</f>
        <v>83.75</v>
      </c>
      <c r="P33" s="16" t="n">
        <f aca="false">IFERROR(P31*(1-($AR$16*($F33-$AU$16))),"DNM")</f>
        <v>125.625</v>
      </c>
      <c r="Q33" s="16" t="n">
        <f aca="false">IFERROR(Q31*(1-($AR$16*($F33-$AU$16))),"DNM")</f>
        <v>166.6625</v>
      </c>
      <c r="R33" s="16" t="n">
        <f aca="false">IFERROR(R31*(1-($AR$16*($F33-$AU$16))),"DNM")</f>
        <v>215.2375</v>
      </c>
      <c r="S33" s="16" t="n">
        <f aca="false">IFERROR(S31*(1-($AR$16*($F33-$AU$16))),"DNM")</f>
        <v>273.8625</v>
      </c>
      <c r="U33" s="16"/>
      <c r="V33" s="16"/>
      <c r="W33" s="16"/>
      <c r="X33" s="16"/>
      <c r="Y33" s="16"/>
      <c r="Z33" s="16"/>
      <c r="AB33" s="16"/>
      <c r="AC33" s="16"/>
      <c r="AD33" s="16"/>
      <c r="AE33" s="16"/>
      <c r="AF33" s="16"/>
      <c r="AG33" s="16"/>
      <c r="AI33" s="16" t="n">
        <f aca="false">IFERROR(AI31*(1-($AR$16*($F33-$AU$16))),"DNM")</f>
        <v>46.0625</v>
      </c>
      <c r="AJ33" s="16" t="n">
        <f aca="false">IFERROR(AJ31*(1-($AR$16*($F33-$AU$16))),"DNM")</f>
        <v>83.75</v>
      </c>
      <c r="AK33" s="16" t="n">
        <f aca="false">IFERROR(AK31*(1-($AR$16*($F33-$AU$16))),"DNM")</f>
        <v>125.625</v>
      </c>
      <c r="AL33" s="16" t="n">
        <f aca="false">IFERROR(AL31*(1-($AR$16*($F33-$AU$16))),"DNM")</f>
        <v>166.6625</v>
      </c>
      <c r="AM33" s="16" t="n">
        <f aca="false">IFERROR(AM31*(1-($AR$16*($F33-$AU$16))),"DNM")</f>
        <v>215.2375</v>
      </c>
      <c r="AN33" s="16" t="n">
        <f aca="false">IFERROR(AN31*(1-($AR$16*($F33-$AU$16))),"DNM")</f>
        <v>273.8625</v>
      </c>
    </row>
    <row r="34" customFormat="false" ht="14" hidden="false" customHeight="false" outlineLevel="0" collapsed="false">
      <c r="B34" s="12"/>
      <c r="C34" s="13" t="s">
        <v>82</v>
      </c>
      <c r="E34" s="31" t="s">
        <v>87</v>
      </c>
      <c r="F34" s="15" t="n">
        <v>6</v>
      </c>
      <c r="G34" s="32"/>
      <c r="H34" s="32" t="n">
        <f aca="false">IFERROR(H35*(1-($AR$16*($F34-$AU$16))),"DNM")</f>
        <v>23.3419650136563</v>
      </c>
      <c r="I34" s="32" t="n">
        <f aca="false">IFERROR(I35*(1-($AR$16*($F34-$AU$16))),"DNM")</f>
        <v>33.5472590693898</v>
      </c>
      <c r="J34" s="32" t="n">
        <f aca="false">IFERROR(J35*(1-($AR$16*($F34-$AU$16))),"DNM")</f>
        <v>44.3749057566068</v>
      </c>
      <c r="K34" s="32" t="n">
        <f aca="false">IFERROR(K35*(1-($AR$16*($F34-$AU$16))),"DNM")</f>
        <v>57.4733050884165</v>
      </c>
      <c r="L34" s="32" t="n">
        <f aca="false">IFERROR(L35*(1-($AR$16*($F34-$AU$16))),"DNM")</f>
        <v>66.1031295870859</v>
      </c>
      <c r="N34" s="32" t="n">
        <f aca="false">IFERROR(N35*(1-($AR$16*($F34-$AU$16))),"DNM")</f>
        <v>60.3625</v>
      </c>
      <c r="O34" s="32" t="n">
        <f aca="false">IFERROR(O35*(1-($AR$16*($F34-$AU$16))),"DNM")</f>
        <v>109.75</v>
      </c>
      <c r="P34" s="32" t="n">
        <f aca="false">IFERROR(P35*(1-($AR$16*($F34-$AU$16))),"DNM")</f>
        <v>164.625</v>
      </c>
      <c r="Q34" s="32" t="n">
        <f aca="false">IFERROR(Q35*(1-($AR$16*($F34-$AU$16))),"DNM")</f>
        <v>218.4025</v>
      </c>
      <c r="R34" s="32" t="n">
        <f aca="false">IFERROR(R35*(1-($AR$16*($F34-$AU$16))),"DNM")</f>
        <v>282.0575</v>
      </c>
      <c r="S34" s="32" t="n">
        <f aca="false">IFERROR(S35*(1-($AR$16*($F34-$AU$16))),"DNM")</f>
        <v>358.8825</v>
      </c>
      <c r="U34" s="16"/>
      <c r="V34" s="16"/>
      <c r="W34" s="16"/>
      <c r="X34" s="16"/>
      <c r="Y34" s="16"/>
      <c r="Z34" s="16"/>
      <c r="AB34" s="16"/>
      <c r="AC34" s="16"/>
      <c r="AD34" s="16"/>
      <c r="AE34" s="16"/>
      <c r="AF34" s="16"/>
      <c r="AG34" s="16"/>
      <c r="AI34" s="32" t="n">
        <f aca="false">IFERROR(AI35*(1-($AR$16*($F34-$AU$16))),"DNM")</f>
        <v>60.3625</v>
      </c>
      <c r="AJ34" s="32" t="n">
        <f aca="false">IFERROR(AJ35*(1-($AR$16*($F34-$AU$16))),"DNM")</f>
        <v>109.75</v>
      </c>
      <c r="AK34" s="32" t="n">
        <f aca="false">IFERROR(AK35*(1-($AR$16*($F34-$AU$16))),"DNM")</f>
        <v>164.625</v>
      </c>
      <c r="AL34" s="32" t="n">
        <f aca="false">IFERROR(AL35*(1-($AR$16*($F34-$AU$16))),"DNM")</f>
        <v>218.4025</v>
      </c>
      <c r="AM34" s="32" t="n">
        <f aca="false">IFERROR(AM35*(1-($AR$16*($F34-$AU$16))),"DNM")</f>
        <v>282.0575</v>
      </c>
      <c r="AN34" s="32" t="n">
        <f aca="false">IFERROR(AN35*(1-($AR$16*($F34-$AU$16))),"DNM")</f>
        <v>358.8825</v>
      </c>
    </row>
    <row r="35" customFormat="false" ht="14" hidden="false" customHeight="false" outlineLevel="0" collapsed="false">
      <c r="B35" s="12"/>
      <c r="C35" s="13" t="s">
        <v>82</v>
      </c>
      <c r="E35" s="34" t="s">
        <v>88</v>
      </c>
      <c r="F35" s="27" t="n">
        <v>9</v>
      </c>
      <c r="G35" s="28"/>
      <c r="H35" s="29" t="n">
        <f aca="false">H31</f>
        <v>21.2683052516231</v>
      </c>
      <c r="I35" s="29" t="n">
        <f aca="false">I31</f>
        <v>30.5669786509246</v>
      </c>
      <c r="J35" s="29" t="n">
        <f aca="false">J31</f>
        <v>40.4327159513502</v>
      </c>
      <c r="K35" s="29" t="n">
        <f aca="false">K31</f>
        <v>52.3674761625663</v>
      </c>
      <c r="L35" s="29" t="n">
        <f aca="false">L31</f>
        <v>60.230641992789</v>
      </c>
      <c r="N35" s="61" t="n">
        <f aca="false">N31</f>
        <v>55</v>
      </c>
      <c r="O35" s="61" t="n">
        <f aca="false">O31</f>
        <v>100</v>
      </c>
      <c r="P35" s="61" t="n">
        <f aca="false">P31</f>
        <v>150</v>
      </c>
      <c r="Q35" s="61" t="n">
        <f aca="false">Q31</f>
        <v>199</v>
      </c>
      <c r="R35" s="61" t="n">
        <f aca="false">R31</f>
        <v>257</v>
      </c>
      <c r="S35" s="61" t="n">
        <f aca="false">S31</f>
        <v>327</v>
      </c>
      <c r="U35" s="16"/>
      <c r="V35" s="16"/>
      <c r="W35" s="16"/>
      <c r="X35" s="16"/>
      <c r="Y35" s="16"/>
      <c r="Z35" s="16"/>
      <c r="AB35" s="16"/>
      <c r="AC35" s="16"/>
      <c r="AD35" s="16"/>
      <c r="AE35" s="16"/>
      <c r="AF35" s="16"/>
      <c r="AG35" s="16"/>
      <c r="AI35" s="61" t="n">
        <f aca="false">AI31</f>
        <v>55</v>
      </c>
      <c r="AJ35" s="61" t="n">
        <f aca="false">AJ31</f>
        <v>100</v>
      </c>
      <c r="AK35" s="61" t="n">
        <f aca="false">AK31</f>
        <v>150</v>
      </c>
      <c r="AL35" s="61" t="n">
        <f aca="false">AL31</f>
        <v>199</v>
      </c>
      <c r="AM35" s="61" t="n">
        <f aca="false">AM31</f>
        <v>257</v>
      </c>
      <c r="AN35" s="61" t="n">
        <f aca="false">AN31</f>
        <v>327</v>
      </c>
    </row>
    <row r="36" customFormat="false" ht="15" hidden="false" customHeight="false" outlineLevel="0" collapsed="false">
      <c r="B36" s="12"/>
      <c r="C36" s="13" t="s">
        <v>82</v>
      </c>
      <c r="E36" s="58" t="s">
        <v>89</v>
      </c>
      <c r="F36" s="59" t="n">
        <v>12</v>
      </c>
      <c r="G36" s="60"/>
      <c r="H36" s="60" t="n">
        <f aca="false">IFERROR(H35*(1-($AR$16*($F36-$AU$16))),"DNM")</f>
        <v>19.1946454895898</v>
      </c>
      <c r="I36" s="60" t="n">
        <f aca="false">IFERROR(I35*(1-($AR$16*($F36-$AU$16))),"DNM")</f>
        <v>27.5866982324595</v>
      </c>
      <c r="J36" s="60" t="n">
        <f aca="false">IFERROR(J35*(1-($AR$16*($F36-$AU$16))),"DNM")</f>
        <v>36.4905261460935</v>
      </c>
      <c r="K36" s="60" t="n">
        <f aca="false">IFERROR(K35*(1-($AR$16*($F36-$AU$16))),"DNM")</f>
        <v>47.2616472367161</v>
      </c>
      <c r="L36" s="60" t="n">
        <f aca="false">IFERROR(L35*(1-($AR$16*($F36-$AU$16))),"DNM")</f>
        <v>54.3581543984921</v>
      </c>
      <c r="N36" s="16" t="n">
        <f aca="false">IFERROR(N35*(1-($AR$16*($F36-$AU$16))),"DNM")</f>
        <v>49.6375</v>
      </c>
      <c r="O36" s="16" t="n">
        <f aca="false">IFERROR(O35*(1-($AR$16*($F36-$AU$16))),"DNM")</f>
        <v>90.25</v>
      </c>
      <c r="P36" s="16" t="n">
        <f aca="false">IFERROR(P35*(1-($AR$16*($F36-$AU$16))),"DNM")</f>
        <v>135.375</v>
      </c>
      <c r="Q36" s="16" t="n">
        <f aca="false">IFERROR(Q35*(1-($AR$16*($F36-$AU$16))),"DNM")</f>
        <v>179.5975</v>
      </c>
      <c r="R36" s="16" t="n">
        <f aca="false">IFERROR(R35*(1-($AR$16*($F36-$AU$16))),"DNM")</f>
        <v>231.9425</v>
      </c>
      <c r="S36" s="16" t="n">
        <f aca="false">IFERROR(S35*(1-($AR$16*($F36-$AU$16))),"DNM")</f>
        <v>295.1175</v>
      </c>
      <c r="U36" s="16"/>
      <c r="V36" s="16"/>
      <c r="W36" s="16"/>
      <c r="X36" s="16"/>
      <c r="Y36" s="16"/>
      <c r="Z36" s="16"/>
      <c r="AB36" s="16"/>
      <c r="AC36" s="16"/>
      <c r="AD36" s="16"/>
      <c r="AE36" s="16"/>
      <c r="AF36" s="16"/>
      <c r="AG36" s="16"/>
      <c r="AI36" s="16" t="n">
        <f aca="false">IFERROR(AI35*(1-($AR$16*($F36-$AU$16))),"DNM")</f>
        <v>49.6375</v>
      </c>
      <c r="AJ36" s="16" t="n">
        <f aca="false">IFERROR(AJ35*(1-($AR$16*($F36-$AU$16))),"DNM")</f>
        <v>90.25</v>
      </c>
      <c r="AK36" s="16" t="n">
        <f aca="false">IFERROR(AK35*(1-($AR$16*($F36-$AU$16))),"DNM")</f>
        <v>135.375</v>
      </c>
      <c r="AL36" s="16" t="n">
        <f aca="false">IFERROR(AL35*(1-($AR$16*($F36-$AU$16))),"DNM")</f>
        <v>179.5975</v>
      </c>
      <c r="AM36" s="16" t="n">
        <f aca="false">IFERROR(AM35*(1-($AR$16*($F36-$AU$16))),"DNM")</f>
        <v>231.9425</v>
      </c>
      <c r="AN36" s="16" t="n">
        <f aca="false">IFERROR(AN35*(1-($AR$16*($F36-$AU$16))),"DNM")</f>
        <v>295.1175</v>
      </c>
    </row>
    <row r="37" customFormat="false" ht="15" hidden="false" customHeight="false" outlineLevel="0" collapsed="false">
      <c r="B37" s="12"/>
      <c r="C37" s="13" t="s">
        <v>90</v>
      </c>
      <c r="D37" s="36" t="s">
        <v>91</v>
      </c>
      <c r="E37" s="36"/>
      <c r="F37" s="37" t="n">
        <v>9</v>
      </c>
      <c r="G37" s="62"/>
      <c r="H37" s="38" t="n">
        <v>20.6671084247531</v>
      </c>
      <c r="I37" s="38" t="n">
        <v>41.4330594452744</v>
      </c>
      <c r="J37" s="38" t="n">
        <v>57.0352108069321</v>
      </c>
      <c r="K37" s="38" t="n">
        <v>86.2144901696982</v>
      </c>
      <c r="L37" s="38" t="n">
        <v>171.023276825164</v>
      </c>
      <c r="N37" s="39"/>
      <c r="O37" s="39"/>
      <c r="P37" s="39"/>
      <c r="Q37" s="39"/>
      <c r="R37" s="39"/>
      <c r="S37" s="39"/>
      <c r="U37" s="41"/>
      <c r="V37" s="41"/>
      <c r="W37" s="41"/>
      <c r="X37" s="41"/>
      <c r="Y37" s="41"/>
      <c r="Z37" s="41"/>
      <c r="AB37" s="41"/>
      <c r="AC37" s="41"/>
      <c r="AD37" s="41"/>
      <c r="AE37" s="41"/>
      <c r="AF37" s="41"/>
      <c r="AG37" s="41"/>
      <c r="AI37" s="39"/>
      <c r="AJ37" s="39"/>
      <c r="AK37" s="39"/>
      <c r="AL37" s="39"/>
      <c r="AM37" s="39"/>
      <c r="AN37" s="39"/>
    </row>
    <row r="38" customFormat="false" ht="15" hidden="false" customHeight="false" outlineLevel="0" collapsed="false">
      <c r="B38" s="12"/>
      <c r="C38" s="13" t="s">
        <v>90</v>
      </c>
      <c r="D38" s="42" t="s">
        <v>92</v>
      </c>
      <c r="E38" s="42"/>
      <c r="F38" s="43" t="n">
        <v>12</v>
      </c>
      <c r="G38" s="44"/>
      <c r="H38" s="44" t="n">
        <f aca="false">IFERROR(H37*(1-($AR$16*($F38-$AU$16))),"DNM")</f>
        <v>18.6520653533397</v>
      </c>
      <c r="I38" s="44" t="n">
        <f aca="false">IFERROR(I37*(1-($AR$16*($F38-$AU$16))),"DNM")</f>
        <v>37.3933361493601</v>
      </c>
      <c r="J38" s="44" t="n">
        <f aca="false">IFERROR(J37*(1-($AR$16*($F38-$AU$16))),"DNM")</f>
        <v>51.4742777532562</v>
      </c>
      <c r="K38" s="44" t="n">
        <f aca="false">IFERROR(K37*(1-($AR$16*($F38-$AU$16))),"DNM")</f>
        <v>77.8085773781527</v>
      </c>
      <c r="L38" s="44" t="n">
        <f aca="false">IFERROR(L37*(1-($AR$16*($F38-$AU$16))),"DNM")</f>
        <v>154.34850733471</v>
      </c>
      <c r="N38" s="39"/>
      <c r="O38" s="39"/>
      <c r="P38" s="39"/>
      <c r="Q38" s="39"/>
      <c r="R38" s="39"/>
      <c r="S38" s="39"/>
      <c r="U38" s="41"/>
      <c r="V38" s="41"/>
      <c r="W38" s="41"/>
      <c r="X38" s="41"/>
      <c r="Y38" s="41"/>
      <c r="Z38" s="41"/>
      <c r="AB38" s="41"/>
      <c r="AC38" s="41"/>
      <c r="AD38" s="41"/>
      <c r="AE38" s="41"/>
      <c r="AF38" s="41"/>
      <c r="AG38" s="41"/>
      <c r="AI38" s="39"/>
      <c r="AJ38" s="39"/>
      <c r="AK38" s="39"/>
      <c r="AL38" s="39"/>
      <c r="AM38" s="39"/>
      <c r="AN38" s="39"/>
    </row>
    <row r="39" customFormat="false" ht="15" hidden="false" customHeight="false" outlineLevel="0" collapsed="false">
      <c r="B39" s="12"/>
      <c r="C39" s="13" t="s">
        <v>93</v>
      </c>
      <c r="E39" s="31" t="s">
        <v>94</v>
      </c>
      <c r="F39" s="15" t="n">
        <v>6</v>
      </c>
      <c r="G39" s="32"/>
      <c r="H39" s="32" t="n">
        <f aca="false">IFERROR(H40*(1-($AR$16*($F39-$AU$16))),"DNM")</f>
        <v>22.482235868162</v>
      </c>
      <c r="I39" s="32" t="n">
        <f aca="false">IFERROR(I40*(1-($AR$16*($F39-$AU$16))),"DNM")</f>
        <v>33.3829079075501</v>
      </c>
      <c r="J39" s="32" t="n">
        <f aca="false">IFERROR(J40*(1-($AR$16*($F39-$AU$16))),"DNM")</f>
        <v>51.3048452051905</v>
      </c>
      <c r="K39" s="32" t="n">
        <f aca="false">IFERROR(K40*(1-($AR$16*($F39-$AU$16))),"DNM")</f>
        <v>67.5176186728388</v>
      </c>
      <c r="L39" s="32" t="n">
        <f aca="false">IFERROR(L40*(1-($AR$16*($F39-$AU$16))),"DNM")</f>
        <v>91.6029105170717</v>
      </c>
      <c r="N39" s="32" t="n">
        <f aca="false">IFERROR(N40*(1-($AR$16*($F39-$AU$16))),"DNM")</f>
        <v>65.85</v>
      </c>
      <c r="O39" s="32" t="n">
        <f aca="false">IFERROR(O40*(1-($AR$16*($F39-$AU$16))),"DNM")</f>
        <v>118.53</v>
      </c>
      <c r="P39" s="32" t="n">
        <f aca="false">IFERROR(P40*(1-($AR$16*($F39-$AU$16))),"DNM")</f>
        <v>177.795</v>
      </c>
      <c r="Q39" s="32" t="n">
        <f aca="false">IFERROR(Q40*(1-($AR$16*($F39-$AU$16))),"DNM")</f>
        <v>234.865</v>
      </c>
      <c r="R39" s="32" t="n">
        <f aca="false">IFERROR(R40*(1-($AR$16*($F39-$AU$16))),"DNM")</f>
        <v>307.3</v>
      </c>
      <c r="S39" s="32" t="n">
        <f aca="false">IFERROR(S40*(1-($AR$16*($F39-$AU$16))),"DNM")</f>
        <v>404.9775</v>
      </c>
      <c r="U39" s="16"/>
      <c r="V39" s="16"/>
      <c r="W39" s="16"/>
      <c r="X39" s="16"/>
      <c r="Y39" s="16"/>
      <c r="Z39" s="16"/>
      <c r="AB39" s="16"/>
      <c r="AC39" s="16"/>
      <c r="AD39" s="16"/>
      <c r="AE39" s="16"/>
      <c r="AF39" s="16"/>
      <c r="AG39" s="16"/>
      <c r="AI39" s="32" t="n">
        <f aca="false">IFERROR(AI40*(1-($AR$16*($F39-$AU$16))),"DNM")</f>
        <v>65.85</v>
      </c>
      <c r="AJ39" s="32" t="n">
        <f aca="false">IFERROR(AJ40*(1-($AR$16*($F39-$AU$16))),"DNM")</f>
        <v>118.53</v>
      </c>
      <c r="AK39" s="32" t="n">
        <f aca="false">IFERROR(AK40*(1-($AR$16*($F39-$AU$16))),"DNM")</f>
        <v>177.795</v>
      </c>
      <c r="AL39" s="32" t="n">
        <f aca="false">IFERROR(AL40*(1-($AR$16*($F39-$AU$16))),"DNM")</f>
        <v>234.865</v>
      </c>
      <c r="AM39" s="32" t="n">
        <f aca="false">IFERROR(AM40*(1-($AR$16*($F39-$AU$16))),"DNM")</f>
        <v>307.3</v>
      </c>
      <c r="AN39" s="32" t="n">
        <f aca="false">IFERROR(AN40*(1-($AR$16*($F39-$AU$16))),"DNM")</f>
        <v>404.9775</v>
      </c>
    </row>
    <row r="40" customFormat="false" ht="14" hidden="false" customHeight="false" outlineLevel="0" collapsed="false">
      <c r="B40" s="12"/>
      <c r="C40" s="13" t="s">
        <v>93</v>
      </c>
      <c r="E40" s="26" t="s">
        <v>95</v>
      </c>
      <c r="F40" s="27" t="n">
        <v>9</v>
      </c>
      <c r="G40" s="28"/>
      <c r="H40" s="29" t="n">
        <v>20.4849529550451</v>
      </c>
      <c r="I40" s="29" t="n">
        <v>30.4172281617769</v>
      </c>
      <c r="J40" s="29" t="n">
        <v>46.7470115764834</v>
      </c>
      <c r="K40" s="29" t="n">
        <v>61.5194703169374</v>
      </c>
      <c r="L40" s="29" t="n">
        <v>83.4650665303615</v>
      </c>
      <c r="N40" s="61" t="n">
        <v>60</v>
      </c>
      <c r="O40" s="61" t="n">
        <v>108</v>
      </c>
      <c r="P40" s="61" t="n">
        <v>162</v>
      </c>
      <c r="Q40" s="61" t="n">
        <v>214</v>
      </c>
      <c r="R40" s="61" t="n">
        <v>280</v>
      </c>
      <c r="S40" s="61" t="n">
        <v>369</v>
      </c>
      <c r="U40" s="16"/>
      <c r="V40" s="16"/>
      <c r="W40" s="16"/>
      <c r="X40" s="16"/>
      <c r="Y40" s="16"/>
      <c r="Z40" s="16"/>
      <c r="AB40" s="16"/>
      <c r="AC40" s="16"/>
      <c r="AD40" s="16"/>
      <c r="AE40" s="16"/>
      <c r="AF40" s="16"/>
      <c r="AG40" s="16"/>
      <c r="AI40" s="61" t="n">
        <v>60</v>
      </c>
      <c r="AJ40" s="61" t="n">
        <v>108</v>
      </c>
      <c r="AK40" s="61" t="n">
        <v>162</v>
      </c>
      <c r="AL40" s="61" t="n">
        <v>214</v>
      </c>
      <c r="AM40" s="61" t="n">
        <v>280</v>
      </c>
      <c r="AN40" s="61" t="n">
        <v>369</v>
      </c>
    </row>
    <row r="41" customFormat="false" ht="14" hidden="false" customHeight="false" outlineLevel="0" collapsed="false">
      <c r="B41" s="12"/>
      <c r="C41" s="13" t="s">
        <v>93</v>
      </c>
      <c r="E41" s="68" t="s">
        <v>96</v>
      </c>
      <c r="F41" s="69" t="n">
        <v>9</v>
      </c>
      <c r="G41" s="70"/>
      <c r="H41" s="71" t="n">
        <f aca="false">H40</f>
        <v>20.4849529550451</v>
      </c>
      <c r="I41" s="71" t="n">
        <f aca="false">I40</f>
        <v>30.4172281617769</v>
      </c>
      <c r="J41" s="71" t="n">
        <f aca="false">J40</f>
        <v>46.7470115764834</v>
      </c>
      <c r="K41" s="71" t="n">
        <f aca="false">K40</f>
        <v>61.5194703169374</v>
      </c>
      <c r="L41" s="71" t="n">
        <f aca="false">L40</f>
        <v>83.4650665303615</v>
      </c>
      <c r="N41" s="61" t="n">
        <f aca="false">N40</f>
        <v>60</v>
      </c>
      <c r="O41" s="61" t="n">
        <f aca="false">O40</f>
        <v>108</v>
      </c>
      <c r="P41" s="61" t="n">
        <f aca="false">P40</f>
        <v>162</v>
      </c>
      <c r="Q41" s="61" t="n">
        <f aca="false">Q40</f>
        <v>214</v>
      </c>
      <c r="R41" s="61" t="n">
        <f aca="false">R40</f>
        <v>280</v>
      </c>
      <c r="S41" s="61" t="n">
        <f aca="false">S40</f>
        <v>369</v>
      </c>
      <c r="U41" s="16"/>
      <c r="V41" s="16"/>
      <c r="W41" s="16"/>
      <c r="X41" s="16"/>
      <c r="Y41" s="16"/>
      <c r="Z41" s="16"/>
      <c r="AB41" s="16"/>
      <c r="AC41" s="16"/>
      <c r="AD41" s="16"/>
      <c r="AE41" s="16"/>
      <c r="AF41" s="16"/>
      <c r="AG41" s="16"/>
      <c r="AI41" s="61" t="n">
        <f aca="false">AI40</f>
        <v>60</v>
      </c>
      <c r="AJ41" s="61" t="n">
        <f aca="false">AJ40</f>
        <v>108</v>
      </c>
      <c r="AK41" s="61" t="n">
        <f aca="false">AK40</f>
        <v>162</v>
      </c>
      <c r="AL41" s="61" t="n">
        <f aca="false">AL40</f>
        <v>214</v>
      </c>
      <c r="AM41" s="61" t="n">
        <f aca="false">AM40</f>
        <v>280</v>
      </c>
      <c r="AN41" s="61" t="n">
        <f aca="false">AN40</f>
        <v>369</v>
      </c>
    </row>
    <row r="42" customFormat="false" ht="15" hidden="false" customHeight="false" outlineLevel="0" collapsed="false">
      <c r="B42" s="12"/>
      <c r="C42" s="13" t="s">
        <v>97</v>
      </c>
      <c r="D42" s="72" t="s">
        <v>98</v>
      </c>
      <c r="E42" s="72"/>
      <c r="F42" s="51" t="n">
        <v>12</v>
      </c>
      <c r="G42" s="52" t="n">
        <v>12.297093148813</v>
      </c>
      <c r="H42" s="52" t="n">
        <v>22.5845155475494</v>
      </c>
      <c r="I42" s="52" t="n">
        <v>42.9447243266751</v>
      </c>
      <c r="J42" s="52" t="n">
        <v>54.9463559226302</v>
      </c>
      <c r="K42" s="52" t="n">
        <v>101.242508609311</v>
      </c>
      <c r="L42" s="52" t="n">
        <v>179.659118235307</v>
      </c>
      <c r="N42" s="39"/>
      <c r="O42" s="39"/>
      <c r="P42" s="39"/>
      <c r="Q42" s="39"/>
      <c r="R42" s="39"/>
      <c r="S42" s="39"/>
      <c r="U42" s="41"/>
      <c r="V42" s="41"/>
      <c r="W42" s="41"/>
      <c r="X42" s="41"/>
      <c r="Y42" s="41"/>
      <c r="Z42" s="41"/>
      <c r="AB42" s="41"/>
      <c r="AC42" s="41"/>
      <c r="AD42" s="41"/>
      <c r="AE42" s="41"/>
      <c r="AF42" s="41"/>
      <c r="AG42" s="41"/>
      <c r="AI42" s="39"/>
      <c r="AJ42" s="39"/>
      <c r="AK42" s="39"/>
      <c r="AL42" s="39"/>
      <c r="AM42" s="39"/>
      <c r="AN42" s="39"/>
    </row>
    <row r="43" customFormat="false" ht="15" hidden="false" customHeight="false" outlineLevel="0" collapsed="false">
      <c r="B43" s="12"/>
      <c r="C43" s="13" t="s">
        <v>99</v>
      </c>
      <c r="E43" s="31" t="s">
        <v>100</v>
      </c>
      <c r="F43" s="15" t="n">
        <v>6</v>
      </c>
      <c r="G43" s="32"/>
      <c r="H43" s="32" t="n">
        <f aca="false">IFERROR(H44*(1-($AR$16*($F43-$AU$16))),"DNM")</f>
        <v>22.231803461614</v>
      </c>
      <c r="I43" s="32" t="n">
        <f aca="false">IFERROR(I44*(1-($AR$16*($F43-$AU$16))),"DNM")</f>
        <v>37.3004988159269</v>
      </c>
      <c r="J43" s="32" t="n">
        <f aca="false">IFERROR(J44*(1-($AR$16*($F43-$AU$16))),"DNM")</f>
        <v>51.9192053920813</v>
      </c>
      <c r="K43" s="32" t="n">
        <f aca="false">IFERROR(K44*(1-($AR$16*($F43-$AU$16))),"DNM")</f>
        <v>77.3861228405708</v>
      </c>
      <c r="L43" s="32" t="n">
        <f aca="false">IFERROR(L44*(1-($AR$16*($F43-$AU$16))),"DNM")</f>
        <v>99.4297331776822</v>
      </c>
      <c r="N43" s="24"/>
      <c r="O43" s="24"/>
      <c r="P43" s="24"/>
      <c r="Q43" s="24"/>
      <c r="R43" s="24"/>
      <c r="S43" s="24"/>
      <c r="U43" s="16"/>
      <c r="V43" s="16"/>
      <c r="W43" s="16"/>
      <c r="X43" s="16"/>
      <c r="Y43" s="16"/>
      <c r="Z43" s="16"/>
      <c r="AB43" s="16"/>
      <c r="AC43" s="16"/>
      <c r="AD43" s="16"/>
      <c r="AE43" s="16"/>
      <c r="AF43" s="16"/>
      <c r="AG43" s="16"/>
      <c r="AI43" s="24"/>
      <c r="AJ43" s="24"/>
      <c r="AK43" s="24"/>
      <c r="AL43" s="24"/>
      <c r="AM43" s="24"/>
      <c r="AN43" s="24"/>
    </row>
    <row r="44" customFormat="false" ht="14" hidden="false" customHeight="false" outlineLevel="0" collapsed="false">
      <c r="B44" s="12"/>
      <c r="C44" s="13" t="s">
        <v>99</v>
      </c>
      <c r="E44" s="26" t="s">
        <v>101</v>
      </c>
      <c r="F44" s="27" t="n">
        <v>9</v>
      </c>
      <c r="G44" s="28"/>
      <c r="H44" s="29" t="n">
        <v>20.2567685299445</v>
      </c>
      <c r="I44" s="29" t="n">
        <v>33.9867870760154</v>
      </c>
      <c r="J44" s="29" t="n">
        <v>47.3067930679556</v>
      </c>
      <c r="K44" s="29" t="n">
        <v>70.5112736588344</v>
      </c>
      <c r="L44" s="29" t="n">
        <v>90.5965678156558</v>
      </c>
      <c r="N44" s="24"/>
      <c r="O44" s="24"/>
      <c r="P44" s="24"/>
      <c r="Q44" s="24"/>
      <c r="R44" s="24"/>
      <c r="S44" s="24"/>
      <c r="U44" s="16"/>
      <c r="V44" s="16"/>
      <c r="W44" s="16"/>
      <c r="X44" s="16"/>
      <c r="Y44" s="16"/>
      <c r="Z44" s="16"/>
      <c r="AB44" s="16"/>
      <c r="AC44" s="16"/>
      <c r="AD44" s="16"/>
      <c r="AE44" s="16"/>
      <c r="AF44" s="16"/>
      <c r="AG44" s="16"/>
      <c r="AI44" s="24"/>
      <c r="AJ44" s="24"/>
      <c r="AK44" s="24"/>
      <c r="AL44" s="24"/>
      <c r="AM44" s="24"/>
      <c r="AN44" s="24"/>
    </row>
    <row r="45" customFormat="false" ht="15" hidden="false" customHeight="false" outlineLevel="0" collapsed="false">
      <c r="B45" s="12"/>
      <c r="C45" s="13" t="s">
        <v>99</v>
      </c>
      <c r="E45" s="73" t="s">
        <v>102</v>
      </c>
      <c r="F45" s="74" t="n">
        <v>9</v>
      </c>
      <c r="G45" s="75"/>
      <c r="H45" s="76" t="n">
        <f aca="false">H44</f>
        <v>20.2567685299445</v>
      </c>
      <c r="I45" s="76" t="n">
        <f aca="false">I44</f>
        <v>33.9867870760154</v>
      </c>
      <c r="J45" s="76" t="n">
        <f aca="false">J44</f>
        <v>47.3067930679556</v>
      </c>
      <c r="K45" s="76" t="n">
        <f aca="false">K44</f>
        <v>70.5112736588344</v>
      </c>
      <c r="L45" s="76" t="n">
        <f aca="false">L44</f>
        <v>90.5965678156558</v>
      </c>
      <c r="N45" s="77"/>
      <c r="O45" s="77"/>
      <c r="P45" s="77"/>
      <c r="Q45" s="77"/>
      <c r="R45" s="77"/>
      <c r="S45" s="77"/>
      <c r="U45" s="60"/>
      <c r="V45" s="60"/>
      <c r="W45" s="60"/>
      <c r="X45" s="60"/>
      <c r="Y45" s="60"/>
      <c r="Z45" s="60"/>
      <c r="AB45" s="60"/>
      <c r="AC45" s="60"/>
      <c r="AD45" s="60"/>
      <c r="AE45" s="60"/>
      <c r="AF45" s="60"/>
      <c r="AG45" s="60"/>
      <c r="AI45" s="77"/>
      <c r="AJ45" s="77"/>
      <c r="AK45" s="77"/>
      <c r="AL45" s="77"/>
      <c r="AM45" s="77"/>
      <c r="AN45" s="77"/>
    </row>
    <row r="46" customFormat="false" ht="16" hidden="false" customHeight="false" outlineLevel="0" collapsed="false">
      <c r="B46" s="12"/>
      <c r="C46" s="13" t="s">
        <v>103</v>
      </c>
      <c r="D46" s="72" t="s">
        <v>104</v>
      </c>
      <c r="E46" s="72"/>
      <c r="F46" s="51" t="n">
        <v>12</v>
      </c>
      <c r="G46" s="52" t="n">
        <v>11.3526411630743</v>
      </c>
      <c r="H46" s="52" t="n">
        <v>23.5835418877815</v>
      </c>
      <c r="I46" s="52" t="n">
        <v>46.350516684429</v>
      </c>
      <c r="J46" s="52" t="n">
        <v>63.9257107218601</v>
      </c>
      <c r="K46" s="52" t="n">
        <v>118.443047668229</v>
      </c>
      <c r="L46" s="52" t="n">
        <v>233.158172355661</v>
      </c>
      <c r="N46" s="39"/>
      <c r="O46" s="39"/>
      <c r="P46" s="39"/>
      <c r="Q46" s="39"/>
      <c r="R46" s="39"/>
      <c r="S46" s="39"/>
      <c r="U46" s="41"/>
      <c r="V46" s="41"/>
      <c r="W46" s="41"/>
      <c r="X46" s="41"/>
      <c r="Y46" s="41"/>
      <c r="Z46" s="41"/>
      <c r="AB46" s="41"/>
      <c r="AC46" s="41"/>
      <c r="AD46" s="41"/>
      <c r="AE46" s="41"/>
      <c r="AF46" s="41"/>
      <c r="AG46" s="41"/>
      <c r="AI46" s="39"/>
      <c r="AJ46" s="39"/>
      <c r="AK46" s="39"/>
      <c r="AL46" s="39"/>
      <c r="AM46" s="39"/>
      <c r="AN46" s="39"/>
    </row>
    <row r="47" customFormat="false" ht="15" hidden="false" customHeight="false" outlineLevel="0" collapsed="false">
      <c r="B47" s="78" t="s">
        <v>10</v>
      </c>
      <c r="C47" s="13" t="n">
        <v>1</v>
      </c>
      <c r="E47" s="31" t="s">
        <v>24</v>
      </c>
      <c r="F47" s="15" t="n">
        <v>4</v>
      </c>
      <c r="G47" s="16"/>
      <c r="H47" s="16" t="n">
        <f aca="false">IFERROR(H49*(1-($AR$16*($F47-$AU$16))),"DNM")</f>
        <v>11.5434777569565</v>
      </c>
      <c r="I47" s="16" t="n">
        <f aca="false">IFERROR(I49*(1-($AR$16*($F47-$AU$16))),"DNM")</f>
        <v>14.8600379548007</v>
      </c>
      <c r="J47" s="16" t="n">
        <f aca="false">IFERROR(J49*(1-($AR$16*($F47-$AU$16))),"DNM")</f>
        <v>15.8745079104095</v>
      </c>
      <c r="K47" s="16" t="n">
        <f aca="false">IFERROR(K49*(1-($AR$16*($F47-$AU$16))),"DNM")</f>
        <v>16.6067480040835</v>
      </c>
      <c r="L47" s="16" t="n">
        <f aca="false">IFERROR(L49*(1-($AR$16*($F47-$AU$16))),"DNM")</f>
        <v>21.0396190173488</v>
      </c>
      <c r="N47" s="17"/>
      <c r="O47" s="17"/>
      <c r="P47" s="17"/>
      <c r="Q47" s="17"/>
      <c r="R47" s="17"/>
      <c r="S47" s="17"/>
      <c r="U47" s="16" t="n">
        <f aca="false">IFERROR(U49*(1-($AR$16*($F47-$AU$16))),"DNM")</f>
        <v>13.0985588523578</v>
      </c>
      <c r="V47" s="16" t="n">
        <f aca="false">IFERROR(V49*(1-($AR$16*($F47-$AU$16))),"DNM")</f>
        <v>17.4661101156383</v>
      </c>
      <c r="W47" s="16" t="n">
        <f aca="false">IFERROR(W49*(1-($AR$16*($F47-$AU$16))),"DNM")</f>
        <v>22.0144789897153</v>
      </c>
      <c r="X47" s="16" t="n">
        <f aca="false">IFERROR(X49*(1-($AR$16*($F47-$AU$16))),"DNM")</f>
        <v>24.1700275752515</v>
      </c>
      <c r="Y47" s="16" t="n">
        <f aca="false">IFERROR(Y49*(1-($AR$16*($F47-$AU$16))),"DNM")</f>
        <v>28.3910277365636</v>
      </c>
      <c r="Z47" s="16" t="n">
        <f aca="false">IFERROR(Z49*(1-($AR$16*($F47-$AU$16))),"DNM")</f>
        <v>29.0081201502781</v>
      </c>
      <c r="AB47" s="16" t="n">
        <f aca="false">IFERROR(AB49*(1-($AR$16*($F47-$AU$16))),"DNM")</f>
        <v>14.0838609903259</v>
      </c>
      <c r="AC47" s="16" t="n">
        <f aca="false">IFERROR(AC49*(1-($AR$16*($F47-$AU$16))),"DNM")</f>
        <v>18.7799489763025</v>
      </c>
      <c r="AD47" s="16" t="n">
        <f aca="false">IFERROR(AD49*(1-($AR$16*($F47-$AU$16))),"DNM")</f>
        <v>23.670456067752</v>
      </c>
      <c r="AE47" s="16" t="n">
        <f aca="false">IFERROR(AE49*(1-($AR$16*($F47-$AU$16))),"DNM")</f>
        <v>25.988149714723</v>
      </c>
      <c r="AF47" s="16" t="n">
        <f aca="false">IFERROR(AF49*(1-($AR$16*($F47-$AU$16))),"DNM")</f>
        <v>30.5266627055137</v>
      </c>
      <c r="AG47" s="16" t="n">
        <f aca="false">IFERROR(AG49*(1-($AR$16*($F47-$AU$16))),"DNM")</f>
        <v>31.1901741552008</v>
      </c>
      <c r="AI47" s="17"/>
      <c r="AJ47" s="17"/>
      <c r="AK47" s="17"/>
      <c r="AL47" s="17"/>
      <c r="AM47" s="17"/>
      <c r="AN47" s="17"/>
    </row>
    <row r="48" customFormat="false" ht="14" hidden="false" customHeight="false" outlineLevel="0" collapsed="false">
      <c r="B48" s="78"/>
      <c r="C48" s="13" t="n">
        <v>1</v>
      </c>
      <c r="E48" s="22" t="s">
        <v>27</v>
      </c>
      <c r="F48" s="23" t="n">
        <v>6</v>
      </c>
      <c r="G48" s="16"/>
      <c r="H48" s="16" t="n">
        <f aca="false">IFERROR(H49*(1-($AR$16*($F48-$AU$16))),"DNM")</f>
        <v>10.8980359899009</v>
      </c>
      <c r="I48" s="16" t="n">
        <f aca="false">IFERROR(I49*(1-($AR$16*($F48-$AU$16))),"DNM")</f>
        <v>14.0291541121667</v>
      </c>
      <c r="J48" s="16" t="n">
        <f aca="false">IFERROR(J49*(1-($AR$16*($F48-$AU$16))),"DNM")</f>
        <v>14.9869010164941</v>
      </c>
      <c r="K48" s="16" t="n">
        <f aca="false">IFERROR(K49*(1-($AR$16*($F48-$AU$16))),"DNM")</f>
        <v>15.6781986533176</v>
      </c>
      <c r="L48" s="16" t="n">
        <f aca="false">IFERROR(L49*(1-($AR$16*($F48-$AU$16))),"DNM")</f>
        <v>19.8632102120777</v>
      </c>
      <c r="N48" s="24"/>
      <c r="O48" s="24"/>
      <c r="P48" s="24"/>
      <c r="Q48" s="24"/>
      <c r="R48" s="24"/>
      <c r="S48" s="24"/>
      <c r="U48" s="16" t="n">
        <f aca="false">IFERROR(U49*(1-($AR$16*($F48-$AU$16))),"DNM")</f>
        <v>12.3661663143765</v>
      </c>
      <c r="V48" s="16" t="n">
        <f aca="false">IFERROR(V49*(1-($AR$16*($F48-$AU$16))),"DNM")</f>
        <v>16.4895104102478</v>
      </c>
      <c r="W48" s="16" t="n">
        <f aca="false">IFERROR(W49*(1-($AR$16*($F48-$AU$16))),"DNM")</f>
        <v>20.7835618849141</v>
      </c>
      <c r="X48" s="16" t="n">
        <f aca="false">IFERROR(X49*(1-($AR$16*($F48-$AU$16))),"DNM")</f>
        <v>22.8185851731944</v>
      </c>
      <c r="Y48" s="16" t="n">
        <f aca="false">IFERROR(Y49*(1-($AR$16*($F48-$AU$16))),"DNM")</f>
        <v>26.8035724222611</v>
      </c>
      <c r="Z48" s="16" t="n">
        <f aca="false">IFERROR(Z49*(1-($AR$16*($F48-$AU$16))),"DNM")</f>
        <v>27.386160744026</v>
      </c>
      <c r="AB48" s="16" t="n">
        <f aca="false">IFERROR(AB49*(1-($AR$16*($F48-$AU$16))),"DNM")</f>
        <v>13.2963762897915</v>
      </c>
      <c r="AC48" s="16" t="n">
        <f aca="false">IFERROR(AC49*(1-($AR$16*($F48-$AU$16))),"DNM")</f>
        <v>17.7298873131113</v>
      </c>
      <c r="AD48" s="16" t="n">
        <f aca="false">IFERROR(AD49*(1-($AR$16*($F48-$AU$16))),"DNM")</f>
        <v>22.3469466962218</v>
      </c>
      <c r="AE48" s="16" t="n">
        <f aca="false">IFERROR(AE49*(1-($AR$16*($F48-$AU$16))),"DNM")</f>
        <v>24.5350488704589</v>
      </c>
      <c r="AF48" s="16" t="n">
        <f aca="false">IFERROR(AF49*(1-($AR$16*($F48-$AU$16))),"DNM")</f>
        <v>28.819795543485</v>
      </c>
      <c r="AG48" s="16" t="n">
        <f aca="false">IFERROR(AG49*(1-($AR$16*($F48-$AU$16))),"DNM")</f>
        <v>29.4462074282433</v>
      </c>
      <c r="AI48" s="24"/>
      <c r="AJ48" s="24"/>
      <c r="AK48" s="24"/>
      <c r="AL48" s="24"/>
      <c r="AM48" s="24"/>
      <c r="AN48" s="24"/>
    </row>
    <row r="49" customFormat="false" ht="14" hidden="false" customHeight="false" outlineLevel="0" collapsed="false">
      <c r="B49" s="78"/>
      <c r="C49" s="13" t="n">
        <v>1</v>
      </c>
      <c r="E49" s="26" t="s">
        <v>29</v>
      </c>
      <c r="F49" s="27" t="n">
        <v>9</v>
      </c>
      <c r="G49" s="28"/>
      <c r="H49" s="29" t="n">
        <v>9.92987333931744</v>
      </c>
      <c r="I49" s="29" t="n">
        <v>12.7828283482156</v>
      </c>
      <c r="J49" s="29" t="n">
        <v>13.6554906756211</v>
      </c>
      <c r="K49" s="29" t="n">
        <v>14.2853746271686</v>
      </c>
      <c r="L49" s="29" t="n">
        <v>18.098597004171</v>
      </c>
      <c r="N49" s="24"/>
      <c r="O49" s="24"/>
      <c r="P49" s="24"/>
      <c r="Q49" s="24"/>
      <c r="R49" s="24"/>
      <c r="S49" s="24"/>
      <c r="U49" s="30" t="n">
        <f aca="false">AB49-(AB49*$AR$19)</f>
        <v>11.2675775074046</v>
      </c>
      <c r="V49" s="30" t="n">
        <f aca="false">AC49-(AC49*$AR$19)</f>
        <v>15.024610852162</v>
      </c>
      <c r="W49" s="30" t="n">
        <f aca="false">AD49-(AD49*$AR$19)</f>
        <v>18.9371862277121</v>
      </c>
      <c r="X49" s="30" t="n">
        <f aca="false">AE49-(AE49*$AR$19)</f>
        <v>20.7914215701088</v>
      </c>
      <c r="Y49" s="30" t="n">
        <f aca="false">AF49-(AF49*$AR$19)</f>
        <v>24.4223894508074</v>
      </c>
      <c r="Z49" s="30" t="n">
        <f aca="false">AG49-(AG49*$AR$19)</f>
        <v>24.9532216346478</v>
      </c>
      <c r="AB49" s="29" t="n">
        <v>12.11514923899</v>
      </c>
      <c r="AC49" s="29" t="n">
        <v>16.1547948183247</v>
      </c>
      <c r="AD49" s="29" t="n">
        <v>20.3616826389265</v>
      </c>
      <c r="AE49" s="29" t="n">
        <v>22.3553976040628</v>
      </c>
      <c r="AF49" s="29" t="n">
        <v>26.2594948004419</v>
      </c>
      <c r="AG49" s="29" t="n">
        <v>26.8302573378071</v>
      </c>
      <c r="AI49" s="24"/>
      <c r="AJ49" s="24"/>
      <c r="AK49" s="24"/>
      <c r="AL49" s="24"/>
      <c r="AM49" s="24"/>
      <c r="AN49" s="24"/>
    </row>
    <row r="50" customFormat="false" ht="14" hidden="false" customHeight="false" outlineLevel="0" collapsed="false">
      <c r="B50" s="78"/>
      <c r="C50" s="13" t="n">
        <v>1</v>
      </c>
      <c r="E50" s="31" t="s">
        <v>33</v>
      </c>
      <c r="F50" s="15" t="n">
        <v>6</v>
      </c>
      <c r="G50" s="32"/>
      <c r="H50" s="32" t="n">
        <f aca="false">IFERROR(H51*(1-($AR$16*($F50-$AU$16))),"DNM")</f>
        <v>10.8980359899009</v>
      </c>
      <c r="I50" s="32" t="n">
        <f aca="false">IFERROR(I51*(1-($AR$16*($F50-$AU$16))),"DNM")</f>
        <v>14.0291541121667</v>
      </c>
      <c r="J50" s="32" t="n">
        <f aca="false">IFERROR(J51*(1-($AR$16*($F50-$AU$16))),"DNM")</f>
        <v>14.9869010164941</v>
      </c>
      <c r="K50" s="32" t="n">
        <f aca="false">IFERROR(K51*(1-($AR$16*($F50-$AU$16))),"DNM")</f>
        <v>15.6781986533176</v>
      </c>
      <c r="L50" s="32" t="n">
        <f aca="false">IFERROR(L51*(1-($AR$16*($F50-$AU$16))),"DNM")</f>
        <v>19.8632102120777</v>
      </c>
      <c r="N50" s="24"/>
      <c r="O50" s="24"/>
      <c r="P50" s="24"/>
      <c r="Q50" s="24"/>
      <c r="R50" s="24"/>
      <c r="S50" s="24"/>
      <c r="U50" s="32" t="n">
        <f aca="false">IFERROR(U51*(1-($AR$16*($F50-$AU$16))),"DNM")</f>
        <v>12.3661663143765</v>
      </c>
      <c r="V50" s="32" t="n">
        <f aca="false">IFERROR(V51*(1-($AR$16*($F50-$AU$16))),"DNM")</f>
        <v>16.4895104102478</v>
      </c>
      <c r="W50" s="32" t="n">
        <f aca="false">IFERROR(W51*(1-($AR$16*($F50-$AU$16))),"DNM")</f>
        <v>20.7835618849141</v>
      </c>
      <c r="X50" s="32" t="n">
        <f aca="false">IFERROR(X51*(1-($AR$16*($F50-$AU$16))),"DNM")</f>
        <v>22.8185851731944</v>
      </c>
      <c r="Y50" s="32" t="n">
        <f aca="false">IFERROR(Y51*(1-($AR$16*($F50-$AU$16))),"DNM")</f>
        <v>26.8035724222611</v>
      </c>
      <c r="Z50" s="32" t="n">
        <f aca="false">IFERROR(Z51*(1-($AR$16*($F50-$AU$16))),"DNM")</f>
        <v>27.386160744026</v>
      </c>
      <c r="AB50" s="32" t="n">
        <f aca="false">IFERROR(AB51*(1-($AR$16*($F50-$AU$16))),"DNM")</f>
        <v>13.2963762897915</v>
      </c>
      <c r="AC50" s="32" t="n">
        <f aca="false">IFERROR(AC51*(1-($AR$16*($F50-$AU$16))),"DNM")</f>
        <v>17.7298873131113</v>
      </c>
      <c r="AD50" s="32" t="n">
        <f aca="false">IFERROR(AD51*(1-($AR$16*($F50-$AU$16))),"DNM")</f>
        <v>22.3469466962218</v>
      </c>
      <c r="AE50" s="32" t="n">
        <f aca="false">IFERROR(AE51*(1-($AR$16*($F50-$AU$16))),"DNM")</f>
        <v>24.5350488704589</v>
      </c>
      <c r="AF50" s="32" t="n">
        <f aca="false">IFERROR(AF51*(1-($AR$16*($F50-$AU$16))),"DNM")</f>
        <v>28.819795543485</v>
      </c>
      <c r="AG50" s="32" t="n">
        <f aca="false">IFERROR(AG51*(1-($AR$16*($F50-$AU$16))),"DNM")</f>
        <v>29.4462074282433</v>
      </c>
      <c r="AI50" s="24"/>
      <c r="AJ50" s="24"/>
      <c r="AK50" s="24"/>
      <c r="AL50" s="24"/>
      <c r="AM50" s="24"/>
      <c r="AN50" s="24"/>
    </row>
    <row r="51" customFormat="false" ht="14" hidden="false" customHeight="false" outlineLevel="0" collapsed="false">
      <c r="B51" s="78"/>
      <c r="C51" s="13" t="n">
        <v>1</v>
      </c>
      <c r="E51" s="34" t="s">
        <v>36</v>
      </c>
      <c r="F51" s="27" t="n">
        <v>9</v>
      </c>
      <c r="G51" s="28"/>
      <c r="H51" s="29" t="n">
        <f aca="false">H49</f>
        <v>9.92987333931744</v>
      </c>
      <c r="I51" s="29" t="n">
        <f aca="false">I49</f>
        <v>12.7828283482156</v>
      </c>
      <c r="J51" s="29" t="n">
        <f aca="false">J49</f>
        <v>13.6554906756211</v>
      </c>
      <c r="K51" s="29" t="n">
        <f aca="false">K49</f>
        <v>14.2853746271686</v>
      </c>
      <c r="L51" s="29" t="n">
        <f aca="false">L49</f>
        <v>18.098597004171</v>
      </c>
      <c r="N51" s="24"/>
      <c r="O51" s="24"/>
      <c r="P51" s="24"/>
      <c r="Q51" s="24"/>
      <c r="R51" s="24"/>
      <c r="S51" s="24"/>
      <c r="U51" s="30" t="n">
        <f aca="false">AB51-(AB51*$AR$19)</f>
        <v>11.2675775074046</v>
      </c>
      <c r="V51" s="30" t="n">
        <f aca="false">AC51-(AC51*$AR$19)</f>
        <v>15.024610852162</v>
      </c>
      <c r="W51" s="30" t="n">
        <f aca="false">AD51-(AD51*$AR$19)</f>
        <v>18.9371862277121</v>
      </c>
      <c r="X51" s="30" t="n">
        <f aca="false">AE51-(AE51*$AR$19)</f>
        <v>20.7914215701088</v>
      </c>
      <c r="Y51" s="30" t="n">
        <f aca="false">AF51-(AF51*$AR$19)</f>
        <v>24.4223894508074</v>
      </c>
      <c r="Z51" s="30" t="n">
        <f aca="false">AG51-(AG51*$AR$19)</f>
        <v>24.9532216346478</v>
      </c>
      <c r="AB51" s="29" t="n">
        <f aca="false">AB49</f>
        <v>12.11514923899</v>
      </c>
      <c r="AC51" s="29" t="n">
        <f aca="false">AC49</f>
        <v>16.1547948183247</v>
      </c>
      <c r="AD51" s="29" t="n">
        <f aca="false">AD49</f>
        <v>20.3616826389265</v>
      </c>
      <c r="AE51" s="29" t="n">
        <f aca="false">AE49</f>
        <v>22.3553976040628</v>
      </c>
      <c r="AF51" s="29" t="n">
        <f aca="false">AF49</f>
        <v>26.2594948004419</v>
      </c>
      <c r="AG51" s="29" t="n">
        <f aca="false">AG49</f>
        <v>26.8302573378071</v>
      </c>
      <c r="AI51" s="24"/>
      <c r="AJ51" s="24"/>
      <c r="AK51" s="24"/>
      <c r="AL51" s="24"/>
      <c r="AM51" s="24"/>
      <c r="AN51" s="24"/>
    </row>
    <row r="52" customFormat="false" ht="14" hidden="false" customHeight="false" outlineLevel="0" collapsed="false">
      <c r="B52" s="78"/>
      <c r="C52" s="13" t="n">
        <v>1</v>
      </c>
      <c r="D52" s="36" t="s">
        <v>40</v>
      </c>
      <c r="E52" s="36"/>
      <c r="F52" s="37" t="n">
        <v>9</v>
      </c>
      <c r="G52" s="38" t="n">
        <v>6.45557871276036</v>
      </c>
      <c r="H52" s="38" t="n">
        <v>15.7495800622107</v>
      </c>
      <c r="I52" s="38" t="n">
        <v>24.4494671040176</v>
      </c>
      <c r="J52" s="38" t="n">
        <v>27.086869537608</v>
      </c>
      <c r="K52" s="38" t="n">
        <v>34.7655111427535</v>
      </c>
      <c r="L52" s="38" t="n">
        <v>43.1670513711116</v>
      </c>
      <c r="N52" s="39"/>
      <c r="O52" s="39"/>
      <c r="P52" s="39"/>
      <c r="Q52" s="39"/>
      <c r="R52" s="39"/>
      <c r="S52" s="39"/>
      <c r="U52" s="40" t="n">
        <f aca="false">AB52-(AB52*$AR$19)</f>
        <v>19.2148253083065</v>
      </c>
      <c r="V52" s="40" t="n">
        <f aca="false">AC52-(AC52*$AR$19)</f>
        <v>28.0100405879661</v>
      </c>
      <c r="W52" s="41"/>
      <c r="X52" s="41"/>
      <c r="Y52" s="41"/>
      <c r="Z52" s="40" t="n">
        <f aca="false">AG52-(AG52*$AR$19)</f>
        <v>100.147458919555</v>
      </c>
      <c r="AB52" s="38" t="n">
        <v>20.6602063361246</v>
      </c>
      <c r="AC52" s="38" t="n">
        <v>30.1170168734471</v>
      </c>
      <c r="AD52" s="41"/>
      <c r="AE52" s="41"/>
      <c r="AF52" s="41"/>
      <c r="AG52" s="38" t="n">
        <v>107.680768995704</v>
      </c>
      <c r="AI52" s="39"/>
      <c r="AJ52" s="39"/>
      <c r="AK52" s="39"/>
      <c r="AL52" s="39"/>
      <c r="AM52" s="39"/>
      <c r="AN52" s="39"/>
    </row>
    <row r="53" customFormat="false" ht="15" hidden="false" customHeight="false" outlineLevel="0" collapsed="false">
      <c r="B53" s="78"/>
      <c r="C53" s="13" t="n">
        <v>1</v>
      </c>
      <c r="D53" s="42" t="s">
        <v>43</v>
      </c>
      <c r="E53" s="42"/>
      <c r="F53" s="43" t="n">
        <v>12</v>
      </c>
      <c r="G53" s="44" t="n">
        <f aca="false">IFERROR(G52*(1-($AR$16*($F53-$AU$16))),"DNM")</f>
        <v>5.82615978826622</v>
      </c>
      <c r="H53" s="44" t="n">
        <f aca="false">IFERROR(H52*(1-($AR$16*($F53-$AU$16))),"DNM")</f>
        <v>14.2139960061451</v>
      </c>
      <c r="I53" s="44" t="n">
        <f aca="false">IFERROR(I52*(1-($AR$16*($F53-$AU$16))),"DNM")</f>
        <v>22.0656440613758</v>
      </c>
      <c r="J53" s="44" t="n">
        <f aca="false">IFERROR(J52*(1-($AR$16*($F53-$AU$16))),"DNM")</f>
        <v>24.4458997576912</v>
      </c>
      <c r="K53" s="44" t="n">
        <f aca="false">IFERROR(K52*(1-($AR$16*($F53-$AU$16))),"DNM")</f>
        <v>31.375873806335</v>
      </c>
      <c r="L53" s="44" t="n">
        <f aca="false">IFERROR(L52*(1-($AR$16*($F53-$AU$16))),"DNM")</f>
        <v>38.9582638624282</v>
      </c>
      <c r="N53" s="39"/>
      <c r="O53" s="39"/>
      <c r="P53" s="39"/>
      <c r="Q53" s="39"/>
      <c r="R53" s="39"/>
      <c r="S53" s="39"/>
      <c r="U53" s="44" t="n">
        <f aca="false">IFERROR(U52*(1-($AR$16*($F53-$AU$16))),"DNM")</f>
        <v>17.3413798407466</v>
      </c>
      <c r="V53" s="44" t="n">
        <f aca="false">IFERROR(V52*(1-($AR$16*($F53-$AU$16))),"DNM")</f>
        <v>25.2790616306394</v>
      </c>
      <c r="W53" s="44"/>
      <c r="X53" s="44"/>
      <c r="Y53" s="44"/>
      <c r="Z53" s="44" t="n">
        <f aca="false">IFERROR(Z52*(1-($AR$16*($F53-$AU$16))),"DNM")</f>
        <v>90.3830816748982</v>
      </c>
      <c r="AB53" s="44" t="n">
        <f aca="false">IFERROR(AB52*(1-($AR$16*($F53-$AU$16))),"DNM")</f>
        <v>18.6458362183525</v>
      </c>
      <c r="AC53" s="44" t="n">
        <f aca="false">IFERROR(AC52*(1-($AR$16*($F53-$AU$16))),"DNM")</f>
        <v>27.180607728286</v>
      </c>
      <c r="AD53" s="44"/>
      <c r="AE53" s="44"/>
      <c r="AF53" s="44"/>
      <c r="AG53" s="44" t="n">
        <f aca="false">IFERROR(AG52*(1-($AR$16*($F53-$AU$16))),"DNM")</f>
        <v>97.1818940186231</v>
      </c>
      <c r="AI53" s="39"/>
      <c r="AJ53" s="39"/>
      <c r="AK53" s="39"/>
      <c r="AL53" s="39"/>
      <c r="AM53" s="39"/>
      <c r="AN53" s="39"/>
    </row>
    <row r="54" customFormat="false" ht="15" hidden="false" customHeight="false" outlineLevel="0" collapsed="false">
      <c r="B54" s="78"/>
      <c r="C54" s="13" t="n">
        <v>1</v>
      </c>
      <c r="D54" s="46" t="s">
        <v>47</v>
      </c>
      <c r="E54" s="46"/>
      <c r="F54" s="47" t="n">
        <v>6</v>
      </c>
      <c r="G54" s="41" t="n">
        <f aca="false">IFERROR(G55*(1-($AR$16*($F54-$AU$16))),"DNM")</f>
        <v>7.08499763725449</v>
      </c>
      <c r="H54" s="41" t="n">
        <f aca="false">IFERROR(H55*(1-($AR$16*($F54-$AU$16))),"DNM")</f>
        <v>17.2851641182762</v>
      </c>
      <c r="I54" s="41" t="n">
        <f aca="false">IFERROR(I55*(1-($AR$16*($F54-$AU$16))),"DNM")</f>
        <v>26.8332901466593</v>
      </c>
      <c r="J54" s="41" t="n">
        <f aca="false">IFERROR(J55*(1-($AR$16*($F54-$AU$16))),"DNM")</f>
        <v>29.7278393175248</v>
      </c>
      <c r="K54" s="41" t="n">
        <f aca="false">IFERROR(K55*(1-($AR$16*($F54-$AU$16))),"DNM")</f>
        <v>38.1551484791719</v>
      </c>
      <c r="L54" s="41" t="n">
        <f aca="false">IFERROR(L55*(1-($AR$16*($F54-$AU$16))),"DNM")</f>
        <v>47.375838879795</v>
      </c>
      <c r="N54" s="39"/>
      <c r="O54" s="39"/>
      <c r="P54" s="39"/>
      <c r="Q54" s="39"/>
      <c r="R54" s="39"/>
      <c r="S54" s="39"/>
      <c r="U54" s="41" t="n">
        <f aca="false">IFERROR(U55*(1-($AR$16*($F54-$AU$16))),"DNM")</f>
        <v>21.0882707758664</v>
      </c>
      <c r="V54" s="41" t="n">
        <f aca="false">IFERROR(V55*(1-($AR$16*($F54-$AU$16))),"DNM")</f>
        <v>30.7410195452928</v>
      </c>
      <c r="W54" s="48"/>
      <c r="X54" s="48"/>
      <c r="Y54" s="48"/>
      <c r="Z54" s="41" t="n">
        <f aca="false">IFERROR(Z55*(1-($AR$16*($F54-$AU$16))),"DNM")</f>
        <v>109.911836164211</v>
      </c>
      <c r="AB54" s="41" t="n">
        <f aca="false">IFERROR(AB55*(1-($AR$16*($F54-$AU$16))),"DNM")</f>
        <v>22.6745764538967</v>
      </c>
      <c r="AC54" s="41" t="n">
        <f aca="false">IFERROR(AC55*(1-($AR$16*($F54-$AU$16))),"DNM")</f>
        <v>33.0534260186082</v>
      </c>
      <c r="AD54" s="48"/>
      <c r="AE54" s="48"/>
      <c r="AF54" s="48"/>
      <c r="AG54" s="41" t="n">
        <f aca="false">IFERROR(AG55*(1-($AR$16*($F54-$AU$16))),"DNM")</f>
        <v>118.179643972785</v>
      </c>
      <c r="AI54" s="39"/>
      <c r="AJ54" s="39"/>
      <c r="AK54" s="39"/>
      <c r="AL54" s="39"/>
      <c r="AM54" s="39"/>
      <c r="AN54" s="39"/>
    </row>
    <row r="55" customFormat="false" ht="15" hidden="false" customHeight="false" outlineLevel="0" collapsed="false">
      <c r="B55" s="78"/>
      <c r="C55" s="13" t="n">
        <v>1</v>
      </c>
      <c r="D55" s="50" t="s">
        <v>49</v>
      </c>
      <c r="E55" s="50"/>
      <c r="F55" s="51" t="n">
        <v>9</v>
      </c>
      <c r="G55" s="79" t="n">
        <f aca="false">G52</f>
        <v>6.45557871276036</v>
      </c>
      <c r="H55" s="52" t="n">
        <f aca="false">H52</f>
        <v>15.7495800622107</v>
      </c>
      <c r="I55" s="52" t="n">
        <f aca="false">I52</f>
        <v>24.4494671040176</v>
      </c>
      <c r="J55" s="52" t="n">
        <f aca="false">J52</f>
        <v>27.086869537608</v>
      </c>
      <c r="K55" s="52" t="n">
        <f aca="false">K52</f>
        <v>34.7655111427535</v>
      </c>
      <c r="L55" s="52" t="n">
        <f aca="false">L52</f>
        <v>43.1670513711116</v>
      </c>
      <c r="N55" s="39"/>
      <c r="O55" s="39"/>
      <c r="P55" s="39"/>
      <c r="Q55" s="39"/>
      <c r="R55" s="39"/>
      <c r="S55" s="39"/>
      <c r="U55" s="53" t="n">
        <f aca="false">AB55-(AB55*$AR$19)</f>
        <v>19.2148253083065</v>
      </c>
      <c r="V55" s="53" t="n">
        <f aca="false">AC55-(AC55*$AR$19)</f>
        <v>28.0100405879661</v>
      </c>
      <c r="W55" s="44"/>
      <c r="X55" s="44"/>
      <c r="Y55" s="44"/>
      <c r="Z55" s="53" t="n">
        <f aca="false">AG55-(AG55*$AR$19)</f>
        <v>100.147458919555</v>
      </c>
      <c r="AB55" s="52" t="n">
        <f aca="false">AB52</f>
        <v>20.6602063361246</v>
      </c>
      <c r="AC55" s="52" t="n">
        <f aca="false">AC52</f>
        <v>30.1170168734471</v>
      </c>
      <c r="AD55" s="44"/>
      <c r="AE55" s="44"/>
      <c r="AF55" s="44"/>
      <c r="AG55" s="52" t="n">
        <f aca="false">AG52</f>
        <v>107.680768995704</v>
      </c>
      <c r="AI55" s="39"/>
      <c r="AJ55" s="39"/>
      <c r="AK55" s="39"/>
      <c r="AL55" s="39"/>
      <c r="AM55" s="39"/>
      <c r="AN55" s="39"/>
    </row>
    <row r="56" customFormat="false" ht="15" hidden="false" customHeight="false" outlineLevel="0" collapsed="false">
      <c r="B56" s="78"/>
      <c r="C56" s="13" t="n">
        <v>2</v>
      </c>
      <c r="E56" s="31" t="s">
        <v>53</v>
      </c>
      <c r="F56" s="15" t="n">
        <v>4</v>
      </c>
      <c r="G56" s="32"/>
      <c r="H56" s="32" t="n">
        <f aca="false">IFERROR(H58*(1-($AR$16*($F56-$AU$16))),"DNM")</f>
        <v>19.2291742439091</v>
      </c>
      <c r="I56" s="32" t="n">
        <f aca="false">IFERROR(I58*(1-($AR$16*($F56-$AU$16))),"DNM")</f>
        <v>25.1177831399688</v>
      </c>
      <c r="J56" s="32" t="n">
        <f aca="false">IFERROR(J58*(1-($AR$16*($F56-$AU$16))),"DNM")</f>
        <v>28.7639855460108</v>
      </c>
      <c r="K56" s="32" t="n">
        <f aca="false">IFERROR(K58*(1-($AR$16*($F56-$AU$16))),"DNM")</f>
        <v>34.4057140463923</v>
      </c>
      <c r="L56" s="32" t="n">
        <f aca="false">IFERROR(L58*(1-($AR$16*($F56-$AU$16))),"DNM")</f>
        <v>41.0773614107652</v>
      </c>
      <c r="N56" s="24"/>
      <c r="O56" s="24"/>
      <c r="P56" s="24"/>
      <c r="Q56" s="24"/>
      <c r="R56" s="24"/>
      <c r="S56" s="24"/>
      <c r="U56" s="32" t="n">
        <f aca="false">IFERROR(U58*(1-($AR$16*($F56-$AU$16))),"DNM")</f>
        <v>16.6723298477105</v>
      </c>
      <c r="V56" s="32" t="n">
        <f aca="false">IFERROR(V58*(1-($AR$16*($F56-$AU$16))),"DNM")</f>
        <v>25.8472871118685</v>
      </c>
      <c r="W56" s="32" t="n">
        <f aca="false">IFERROR(W58*(1-($AR$16*($F56-$AU$16))),"DNM")</f>
        <v>35.0475949229997</v>
      </c>
      <c r="X56" s="32" t="n">
        <f aca="false">IFERROR(X58*(1-($AR$16*($F56-$AU$16))),"DNM")</f>
        <v>43.5492992311063</v>
      </c>
      <c r="Y56" s="32" t="n">
        <f aca="false">IFERROR(Y58*(1-($AR$16*($F56-$AU$16))),"DNM")</f>
        <v>50.8818400486276</v>
      </c>
      <c r="Z56" s="32" t="n">
        <f aca="false">IFERROR(Z58*(1-($AR$16*($F56-$AU$16))),"DNM")</f>
        <v>56.375470178234</v>
      </c>
      <c r="AB56" s="32" t="n">
        <f aca="false">IFERROR(AB58*(1-($AR$16*($F56-$AU$16))),"DNM")</f>
        <v>17.9264588270142</v>
      </c>
      <c r="AC56" s="32" t="n">
        <f aca="false">IFERROR(AC58*(1-($AR$16*($F56-$AU$16))),"DNM")</f>
        <v>27.7915763683475</v>
      </c>
      <c r="AD56" s="32" t="n">
        <f aca="false">IFERROR(AD58*(1-($AR$16*($F56-$AU$16))),"DNM")</f>
        <v>37.6839513800349</v>
      </c>
      <c r="AE56" s="32" t="n">
        <f aca="false">IFERROR(AE58*(1-($AR$16*($F56-$AU$16))),"DNM")</f>
        <v>46.8251724109787</v>
      </c>
      <c r="AF56" s="32" t="n">
        <f aca="false">IFERROR(AF58*(1-($AR$16*($F56-$AU$16))),"DNM")</f>
        <v>54.7092829260276</v>
      </c>
      <c r="AG56" s="32" t="n">
        <f aca="false">IFERROR(AG58*(1-($AR$16*($F56-$AU$16))),"DNM")</f>
        <v>60.6161558843237</v>
      </c>
      <c r="AI56" s="24"/>
      <c r="AJ56" s="24"/>
      <c r="AK56" s="24"/>
      <c r="AL56" s="24"/>
      <c r="AM56" s="24"/>
      <c r="AN56" s="24"/>
    </row>
    <row r="57" customFormat="false" ht="14" hidden="false" customHeight="false" outlineLevel="0" collapsed="false">
      <c r="B57" s="78"/>
      <c r="C57" s="13" t="n">
        <v>2</v>
      </c>
      <c r="E57" s="22" t="s">
        <v>55</v>
      </c>
      <c r="F57" s="23" t="n">
        <v>6</v>
      </c>
      <c r="G57" s="16"/>
      <c r="H57" s="16" t="n">
        <f aca="false">IFERROR(H58*(1-($AR$16*($F57-$AU$16))),"DNM")</f>
        <v>18.1539946087658</v>
      </c>
      <c r="I57" s="16" t="n">
        <f aca="false">IFERROR(I58*(1-($AR$16*($F57-$AU$16))),"DNM")</f>
        <v>23.713347953648</v>
      </c>
      <c r="J57" s="16" t="n">
        <f aca="false">IFERROR(J58*(1-($AR$16*($F57-$AU$16))),"DNM")</f>
        <v>27.1556766767715</v>
      </c>
      <c r="K57" s="16" t="n">
        <f aca="false">IFERROR(K58*(1-($AR$16*($F57-$AU$16))),"DNM")</f>
        <v>32.4819536911101</v>
      </c>
      <c r="L57" s="16" t="n">
        <f aca="false">IFERROR(L58*(1-($AR$16*($F57-$AU$16))),"DNM")</f>
        <v>38.7805627082278</v>
      </c>
      <c r="N57" s="24"/>
      <c r="O57" s="24"/>
      <c r="P57" s="24"/>
      <c r="Q57" s="24"/>
      <c r="R57" s="24"/>
      <c r="S57" s="24"/>
      <c r="U57" s="16" t="n">
        <f aca="false">IFERROR(U58*(1-($AR$16*($F57-$AU$16))),"DNM")</f>
        <v>15.7401135551503</v>
      </c>
      <c r="V57" s="16" t="n">
        <f aca="false">IFERROR(V58*(1-($AR$16*($F57-$AU$16))),"DNM")</f>
        <v>24.4020624561511</v>
      </c>
      <c r="W57" s="16" t="n">
        <f aca="false">IFERROR(W58*(1-($AR$16*($F57-$AU$16))),"DNM")</f>
        <v>33.0879444541868</v>
      </c>
      <c r="X57" s="16" t="n">
        <f aca="false">IFERROR(X58*(1-($AR$16*($F57-$AU$16))),"DNM")</f>
        <v>41.1142846504423</v>
      </c>
      <c r="Y57" s="16" t="n">
        <f aca="false">IFERROR(Y58*(1-($AR$16*($F57-$AU$16))),"DNM")</f>
        <v>48.0368339383818</v>
      </c>
      <c r="Z57" s="16" t="n">
        <f aca="false">IFERROR(Z58*(1-($AR$16*($F57-$AU$16))),"DNM")</f>
        <v>53.223293351064</v>
      </c>
      <c r="AB57" s="16" t="n">
        <f aca="false">IFERROR(AB58*(1-($AR$16*($F57-$AU$16))),"DNM")</f>
        <v>16.9241191936758</v>
      </c>
      <c r="AC57" s="16" t="n">
        <f aca="false">IFERROR(AC58*(1-($AR$16*($F57-$AU$16))),"DNM")</f>
        <v>26.237638764956</v>
      </c>
      <c r="AD57" s="16" t="n">
        <f aca="false">IFERROR(AD58*(1-($AR$16*($F57-$AU$16))),"DNM")</f>
        <v>35.5768917329792</v>
      </c>
      <c r="AE57" s="16" t="n">
        <f aca="false">IFERROR(AE58*(1-($AR$16*($F57-$AU$16))),"DNM")</f>
        <v>44.2069907277842</v>
      </c>
      <c r="AF57" s="16" t="n">
        <f aca="false">IFERROR(AF58*(1-($AR$16*($F57-$AU$16))),"DNM")</f>
        <v>51.6502692570454</v>
      </c>
      <c r="AG57" s="16" t="n">
        <f aca="false">IFERROR(AG58*(1-($AR$16*($F57-$AU$16))),"DNM")</f>
        <v>57.2268654477808</v>
      </c>
      <c r="AI57" s="24"/>
      <c r="AJ57" s="24"/>
      <c r="AK57" s="24"/>
      <c r="AL57" s="24"/>
      <c r="AM57" s="24"/>
      <c r="AN57" s="24"/>
    </row>
    <row r="58" customFormat="false" ht="14" hidden="false" customHeight="false" outlineLevel="0" collapsed="false">
      <c r="B58" s="78"/>
      <c r="C58" s="13" t="n">
        <v>2</v>
      </c>
      <c r="E58" s="26" t="s">
        <v>58</v>
      </c>
      <c r="F58" s="27" t="n">
        <v>9</v>
      </c>
      <c r="G58" s="28"/>
      <c r="H58" s="29" t="n">
        <v>16.5412251560509</v>
      </c>
      <c r="I58" s="29" t="n">
        <v>21.6066951741667</v>
      </c>
      <c r="J58" s="29" t="n">
        <v>24.7432133729125</v>
      </c>
      <c r="K58" s="29" t="n">
        <v>29.5963131581869</v>
      </c>
      <c r="L58" s="29" t="n">
        <v>35.3353646544217</v>
      </c>
      <c r="N58" s="24"/>
      <c r="O58" s="24"/>
      <c r="P58" s="24"/>
      <c r="Q58" s="24"/>
      <c r="R58" s="24"/>
      <c r="S58" s="24"/>
      <c r="U58" s="30" t="n">
        <f aca="false">AB58-(AB58*$AR$19)</f>
        <v>14.3417891163101</v>
      </c>
      <c r="V58" s="30" t="n">
        <f aca="false">AC58-(AC58*$AR$19)</f>
        <v>22.234225472575</v>
      </c>
      <c r="W58" s="30" t="n">
        <f aca="false">AD58-(AD58*$AR$19)</f>
        <v>30.1484687509675</v>
      </c>
      <c r="X58" s="30" t="n">
        <f aca="false">AE58-(AE58*$AR$19)</f>
        <v>37.4617627794463</v>
      </c>
      <c r="Y58" s="30" t="n">
        <f aca="false">AF58-(AF58*$AR$19)</f>
        <v>43.769324773013</v>
      </c>
      <c r="Z58" s="30" t="n">
        <f aca="false">AG58-(AG58*$AR$19)</f>
        <v>48.4950281103088</v>
      </c>
      <c r="AB58" s="29" t="n">
        <v>15.4206097436681</v>
      </c>
      <c r="AC58" s="29" t="n">
        <v>23.9067323598688</v>
      </c>
      <c r="AD58" s="29" t="n">
        <v>32.4163022623956</v>
      </c>
      <c r="AE58" s="29" t="n">
        <v>40.2797182029924</v>
      </c>
      <c r="AF58" s="29" t="n">
        <v>47.0617487535721</v>
      </c>
      <c r="AG58" s="29" t="n">
        <v>52.1429297929666</v>
      </c>
      <c r="AI58" s="24"/>
      <c r="AJ58" s="24"/>
      <c r="AK58" s="24"/>
      <c r="AL58" s="24"/>
      <c r="AM58" s="24"/>
      <c r="AN58" s="24"/>
    </row>
    <row r="59" customFormat="false" ht="14" hidden="false" customHeight="false" outlineLevel="0" collapsed="false">
      <c r="B59" s="78"/>
      <c r="C59" s="13" t="n">
        <v>2</v>
      </c>
      <c r="E59" s="22" t="s">
        <v>59</v>
      </c>
      <c r="F59" s="23" t="n">
        <v>12</v>
      </c>
      <c r="G59" s="16"/>
      <c r="H59" s="16" t="n">
        <f aca="false">IFERROR(H58*(1-($AR$16*($F59-$AU$16))),"DNM")</f>
        <v>14.9284557033359</v>
      </c>
      <c r="I59" s="16" t="n">
        <f aca="false">IFERROR(I58*(1-($AR$16*($F59-$AU$16))),"DNM")</f>
        <v>19.5000423946855</v>
      </c>
      <c r="J59" s="16" t="n">
        <f aca="false">IFERROR(J58*(1-($AR$16*($F59-$AU$16))),"DNM")</f>
        <v>22.3307500690535</v>
      </c>
      <c r="K59" s="16" t="n">
        <f aca="false">IFERROR(K58*(1-($AR$16*($F59-$AU$16))),"DNM")</f>
        <v>26.7106726252637</v>
      </c>
      <c r="L59" s="16" t="n">
        <f aca="false">IFERROR(L58*(1-($AR$16*($F59-$AU$16))),"DNM")</f>
        <v>31.8901666006156</v>
      </c>
      <c r="N59" s="24"/>
      <c r="O59" s="24"/>
      <c r="P59" s="24"/>
      <c r="Q59" s="24"/>
      <c r="R59" s="24"/>
      <c r="S59" s="24"/>
      <c r="U59" s="16" t="n">
        <f aca="false">IFERROR(U58*(1-($AR$16*($F59-$AU$16))),"DNM")</f>
        <v>12.9434646774698</v>
      </c>
      <c r="V59" s="16" t="n">
        <f aca="false">IFERROR(V58*(1-($AR$16*($F59-$AU$16))),"DNM")</f>
        <v>20.066388488999</v>
      </c>
      <c r="W59" s="16" t="n">
        <f aca="false">IFERROR(W58*(1-($AR$16*($F59-$AU$16))),"DNM")</f>
        <v>27.2089930477481</v>
      </c>
      <c r="X59" s="16" t="n">
        <f aca="false">IFERROR(X58*(1-($AR$16*($F59-$AU$16))),"DNM")</f>
        <v>33.8092409084503</v>
      </c>
      <c r="Y59" s="16" t="n">
        <f aca="false">IFERROR(Y58*(1-($AR$16*($F59-$AU$16))),"DNM")</f>
        <v>39.5018156076443</v>
      </c>
      <c r="Z59" s="16" t="n">
        <f aca="false">IFERROR(Z58*(1-($AR$16*($F59-$AU$16))),"DNM")</f>
        <v>43.7667628695537</v>
      </c>
      <c r="AB59" s="16" t="n">
        <f aca="false">IFERROR(AB58*(1-($AR$16*($F59-$AU$16))),"DNM")</f>
        <v>13.9171002936605</v>
      </c>
      <c r="AC59" s="16" t="n">
        <f aca="false">IFERROR(AC58*(1-($AR$16*($F59-$AU$16))),"DNM")</f>
        <v>21.5758259547816</v>
      </c>
      <c r="AD59" s="16" t="n">
        <f aca="false">IFERROR(AD58*(1-($AR$16*($F59-$AU$16))),"DNM")</f>
        <v>29.255712791812</v>
      </c>
      <c r="AE59" s="16" t="n">
        <f aca="false">IFERROR(AE58*(1-($AR$16*($F59-$AU$16))),"DNM")</f>
        <v>36.3524456782007</v>
      </c>
      <c r="AF59" s="16" t="n">
        <f aca="false">IFERROR(AF58*(1-($AR$16*($F59-$AU$16))),"DNM")</f>
        <v>42.4732282500988</v>
      </c>
      <c r="AG59" s="16" t="n">
        <f aca="false">IFERROR(AG58*(1-($AR$16*($F59-$AU$16))),"DNM")</f>
        <v>47.0589941381523</v>
      </c>
      <c r="AI59" s="24"/>
      <c r="AJ59" s="24"/>
      <c r="AK59" s="24"/>
      <c r="AL59" s="24"/>
      <c r="AM59" s="24"/>
      <c r="AN59" s="24"/>
    </row>
    <row r="60" customFormat="false" ht="14" hidden="false" customHeight="false" outlineLevel="0" collapsed="false">
      <c r="B60" s="78"/>
      <c r="C60" s="13" t="n">
        <v>2</v>
      </c>
      <c r="E60" s="31" t="s">
        <v>63</v>
      </c>
      <c r="F60" s="15" t="n">
        <v>6</v>
      </c>
      <c r="G60" s="32"/>
      <c r="H60" s="32" t="n">
        <f aca="false">IFERROR(H61*(1-($AR$16*($F60-$AU$16))),"DNM")</f>
        <v>18.1539946087658</v>
      </c>
      <c r="I60" s="32" t="n">
        <f aca="false">IFERROR(I61*(1-($AR$16*($F60-$AU$16))),"DNM")</f>
        <v>23.713347953648</v>
      </c>
      <c r="J60" s="32" t="n">
        <f aca="false">IFERROR(J61*(1-($AR$16*($F60-$AU$16))),"DNM")</f>
        <v>27.1556766767715</v>
      </c>
      <c r="K60" s="32" t="n">
        <f aca="false">IFERROR(K61*(1-($AR$16*($F60-$AU$16))),"DNM")</f>
        <v>32.4819536911101</v>
      </c>
      <c r="L60" s="32" t="n">
        <f aca="false">IFERROR(L61*(1-($AR$16*($F60-$AU$16))),"DNM")</f>
        <v>38.7805627082278</v>
      </c>
      <c r="N60" s="24"/>
      <c r="O60" s="24"/>
      <c r="P60" s="24"/>
      <c r="Q60" s="24"/>
      <c r="R60" s="24"/>
      <c r="S60" s="24"/>
      <c r="U60" s="32" t="n">
        <f aca="false">IFERROR(U61*(1-($AR$16*($F60-$AU$16))),"DNM")</f>
        <v>15.7401135551503</v>
      </c>
      <c r="V60" s="32" t="n">
        <f aca="false">IFERROR(V61*(1-($AR$16*($F60-$AU$16))),"DNM")</f>
        <v>24.4020624561511</v>
      </c>
      <c r="W60" s="32" t="n">
        <f aca="false">IFERROR(W61*(1-($AR$16*($F60-$AU$16))),"DNM")</f>
        <v>33.0879444541868</v>
      </c>
      <c r="X60" s="32" t="n">
        <f aca="false">IFERROR(X61*(1-($AR$16*($F60-$AU$16))),"DNM")</f>
        <v>41.1142846504423</v>
      </c>
      <c r="Y60" s="32" t="n">
        <f aca="false">IFERROR(Y61*(1-($AR$16*($F60-$AU$16))),"DNM")</f>
        <v>48.0368339383818</v>
      </c>
      <c r="Z60" s="32" t="n">
        <f aca="false">IFERROR(Z61*(1-($AR$16*($F60-$AU$16))),"DNM")</f>
        <v>53.223293351064</v>
      </c>
      <c r="AB60" s="32" t="n">
        <f aca="false">IFERROR(AB61*(1-($AR$16*($F60-$AU$16))),"DNM")</f>
        <v>16.9241191936758</v>
      </c>
      <c r="AC60" s="32" t="n">
        <f aca="false">IFERROR(AC61*(1-($AR$16*($F60-$AU$16))),"DNM")</f>
        <v>26.237638764956</v>
      </c>
      <c r="AD60" s="32" t="n">
        <f aca="false">IFERROR(AD61*(1-($AR$16*($F60-$AU$16))),"DNM")</f>
        <v>35.5768917329792</v>
      </c>
      <c r="AE60" s="32" t="n">
        <f aca="false">IFERROR(AE61*(1-($AR$16*($F60-$AU$16))),"DNM")</f>
        <v>44.2069907277842</v>
      </c>
      <c r="AF60" s="32" t="n">
        <f aca="false">IFERROR(AF61*(1-($AR$16*($F60-$AU$16))),"DNM")</f>
        <v>51.6502692570454</v>
      </c>
      <c r="AG60" s="32" t="n">
        <f aca="false">IFERROR(AG61*(1-($AR$16*($F60-$AU$16))),"DNM")</f>
        <v>57.2268654477808</v>
      </c>
      <c r="AI60" s="24"/>
      <c r="AJ60" s="24"/>
      <c r="AK60" s="24"/>
      <c r="AL60" s="24"/>
      <c r="AM60" s="24"/>
      <c r="AN60" s="24"/>
    </row>
    <row r="61" customFormat="false" ht="14" hidden="false" customHeight="false" outlineLevel="0" collapsed="false">
      <c r="B61" s="78"/>
      <c r="C61" s="13" t="n">
        <v>2</v>
      </c>
      <c r="E61" s="34" t="s">
        <v>64</v>
      </c>
      <c r="F61" s="27" t="n">
        <v>9</v>
      </c>
      <c r="G61" s="28"/>
      <c r="H61" s="29" t="n">
        <f aca="false">H58</f>
        <v>16.5412251560509</v>
      </c>
      <c r="I61" s="29" t="n">
        <f aca="false">I58</f>
        <v>21.6066951741667</v>
      </c>
      <c r="J61" s="29" t="n">
        <f aca="false">J58</f>
        <v>24.7432133729125</v>
      </c>
      <c r="K61" s="29" t="n">
        <f aca="false">K58</f>
        <v>29.5963131581869</v>
      </c>
      <c r="L61" s="29" t="n">
        <f aca="false">L58</f>
        <v>35.3353646544217</v>
      </c>
      <c r="N61" s="24"/>
      <c r="O61" s="24"/>
      <c r="P61" s="24"/>
      <c r="Q61" s="24"/>
      <c r="R61" s="24"/>
      <c r="S61" s="24"/>
      <c r="U61" s="30" t="n">
        <f aca="false">AB61-(AB61*$AR$19)</f>
        <v>14.3417891163101</v>
      </c>
      <c r="V61" s="30" t="n">
        <f aca="false">AC61-(AC61*$AR$19)</f>
        <v>22.234225472575</v>
      </c>
      <c r="W61" s="30" t="n">
        <f aca="false">AD61-(AD61*$AR$19)</f>
        <v>30.1484687509675</v>
      </c>
      <c r="X61" s="30" t="n">
        <f aca="false">AE61-(AE61*$AR$19)</f>
        <v>37.4617627794463</v>
      </c>
      <c r="Y61" s="30" t="n">
        <f aca="false">AF61-(AF61*$AR$19)</f>
        <v>43.769324773013</v>
      </c>
      <c r="Z61" s="30" t="n">
        <f aca="false">AG61-(AG61*$AR$19)</f>
        <v>48.4950281103088</v>
      </c>
      <c r="AB61" s="29" t="n">
        <f aca="false">AB58</f>
        <v>15.4206097436681</v>
      </c>
      <c r="AC61" s="29" t="n">
        <f aca="false">AC58</f>
        <v>23.9067323598688</v>
      </c>
      <c r="AD61" s="29" t="n">
        <f aca="false">AD58</f>
        <v>32.4163022623956</v>
      </c>
      <c r="AE61" s="29" t="n">
        <f aca="false">AE58</f>
        <v>40.2797182029924</v>
      </c>
      <c r="AF61" s="29" t="n">
        <f aca="false">AF58</f>
        <v>47.0617487535721</v>
      </c>
      <c r="AG61" s="29" t="n">
        <f aca="false">AG58</f>
        <v>52.1429297929666</v>
      </c>
      <c r="AI61" s="24"/>
      <c r="AJ61" s="24"/>
      <c r="AK61" s="24"/>
      <c r="AL61" s="24"/>
      <c r="AM61" s="24"/>
      <c r="AN61" s="24"/>
    </row>
    <row r="62" customFormat="false" ht="15" hidden="false" customHeight="false" outlineLevel="0" collapsed="false">
      <c r="B62" s="78"/>
      <c r="C62" s="13" t="n">
        <v>2</v>
      </c>
      <c r="E62" s="58" t="s">
        <v>65</v>
      </c>
      <c r="F62" s="59" t="n">
        <v>12</v>
      </c>
      <c r="G62" s="60"/>
      <c r="H62" s="60" t="n">
        <f aca="false">IFERROR(H61*(1-($AR$16*($F62-$AU$16))),"DNM")</f>
        <v>14.9284557033359</v>
      </c>
      <c r="I62" s="60" t="n">
        <f aca="false">IFERROR(I61*(1-($AR$16*($F62-$AU$16))),"DNM")</f>
        <v>19.5000423946855</v>
      </c>
      <c r="J62" s="60" t="n">
        <f aca="false">IFERROR(J61*(1-($AR$16*($F62-$AU$16))),"DNM")</f>
        <v>22.3307500690535</v>
      </c>
      <c r="K62" s="60" t="n">
        <f aca="false">IFERROR(K61*(1-($AR$16*($F62-$AU$16))),"DNM")</f>
        <v>26.7106726252637</v>
      </c>
      <c r="L62" s="60" t="n">
        <f aca="false">IFERROR(L61*(1-($AR$16*($F62-$AU$16))),"DNM")</f>
        <v>31.8901666006156</v>
      </c>
      <c r="N62" s="24"/>
      <c r="O62" s="24"/>
      <c r="P62" s="24"/>
      <c r="Q62" s="24"/>
      <c r="R62" s="24"/>
      <c r="S62" s="24"/>
      <c r="U62" s="60" t="n">
        <f aca="false">IFERROR(U61*(1-($AR$16*($F62-$AU$16))),"DNM")</f>
        <v>12.9434646774698</v>
      </c>
      <c r="V62" s="60" t="n">
        <f aca="false">IFERROR(V61*(1-($AR$16*($F62-$AU$16))),"DNM")</f>
        <v>20.066388488999</v>
      </c>
      <c r="W62" s="60" t="n">
        <f aca="false">IFERROR(W61*(1-($AR$16*($F62-$AU$16))),"DNM")</f>
        <v>27.2089930477481</v>
      </c>
      <c r="X62" s="60" t="n">
        <f aca="false">IFERROR(X61*(1-($AR$16*($F62-$AU$16))),"DNM")</f>
        <v>33.8092409084503</v>
      </c>
      <c r="Y62" s="60" t="n">
        <f aca="false">IFERROR(Y61*(1-($AR$16*($F62-$AU$16))),"DNM")</f>
        <v>39.5018156076443</v>
      </c>
      <c r="Z62" s="60" t="n">
        <f aca="false">IFERROR(Z61*(1-($AR$16*($F62-$AU$16))),"DNM")</f>
        <v>43.7667628695537</v>
      </c>
      <c r="AB62" s="60" t="n">
        <f aca="false">IFERROR(AB61*(1-($AR$16*($F62-$AU$16))),"DNM")</f>
        <v>13.9171002936605</v>
      </c>
      <c r="AC62" s="60" t="n">
        <f aca="false">IFERROR(AC61*(1-($AR$16*($F62-$AU$16))),"DNM")</f>
        <v>21.5758259547816</v>
      </c>
      <c r="AD62" s="60" t="n">
        <f aca="false">IFERROR(AD61*(1-($AR$16*($F62-$AU$16))),"DNM")</f>
        <v>29.255712791812</v>
      </c>
      <c r="AE62" s="60" t="n">
        <f aca="false">IFERROR(AE61*(1-($AR$16*($F62-$AU$16))),"DNM")</f>
        <v>36.3524456782007</v>
      </c>
      <c r="AF62" s="60" t="n">
        <f aca="false">IFERROR(AF61*(1-($AR$16*($F62-$AU$16))),"DNM")</f>
        <v>42.4732282500988</v>
      </c>
      <c r="AG62" s="60" t="n">
        <f aca="false">IFERROR(AG61*(1-($AR$16*($F62-$AU$16))),"DNM")</f>
        <v>47.0589941381523</v>
      </c>
      <c r="AI62" s="24"/>
      <c r="AJ62" s="24"/>
      <c r="AK62" s="24"/>
      <c r="AL62" s="24"/>
      <c r="AM62" s="24"/>
      <c r="AN62" s="24"/>
    </row>
    <row r="63" customFormat="false" ht="15" hidden="false" customHeight="false" outlineLevel="0" collapsed="false">
      <c r="B63" s="78"/>
      <c r="C63" s="13" t="n">
        <v>2</v>
      </c>
      <c r="D63" s="36" t="s">
        <v>19</v>
      </c>
      <c r="E63" s="36"/>
      <c r="F63" s="37" t="n">
        <v>9</v>
      </c>
      <c r="G63" s="62"/>
      <c r="H63" s="38" t="n">
        <v>18.6410718580996</v>
      </c>
      <c r="I63" s="38" t="n">
        <v>33.1123663298009</v>
      </c>
      <c r="J63" s="38" t="n">
        <v>36.9423044503721</v>
      </c>
      <c r="K63" s="38" t="n">
        <v>58.8377082176856</v>
      </c>
      <c r="L63" s="38" t="n">
        <v>84.9572588634182</v>
      </c>
      <c r="N63" s="39"/>
      <c r="O63" s="39"/>
      <c r="P63" s="39"/>
      <c r="Q63" s="39"/>
      <c r="R63" s="39"/>
      <c r="S63" s="39"/>
      <c r="U63" s="40" t="n">
        <f aca="false">AB63-(AB63*$AR$19)</f>
        <v>20.0271376176225</v>
      </c>
      <c r="V63" s="40" t="n">
        <f aca="false">AC63-(AC63*$AR$19)</f>
        <v>34.1635959153376</v>
      </c>
      <c r="W63" s="40" t="n">
        <f aca="false">AD63-(AD63*$AR$19)</f>
        <v>48.0744133867083</v>
      </c>
      <c r="X63" s="40" t="n">
        <f aca="false">AE63-(AE63*$AR$19)</f>
        <v>72.2486355664529</v>
      </c>
      <c r="Y63" s="41"/>
      <c r="Z63" s="40" t="n">
        <f aca="false">AG63-(AG63*$AR$19)</f>
        <v>86.4656366073825</v>
      </c>
      <c r="AB63" s="38" t="n">
        <v>21.5336225473346</v>
      </c>
      <c r="AC63" s="38" t="n">
        <v>36.7334560408276</v>
      </c>
      <c r="AD63" s="38" t="n">
        <v>51.6906755133588</v>
      </c>
      <c r="AE63" s="38" t="n">
        <v>77.6833353598646</v>
      </c>
      <c r="AF63" s="41"/>
      <c r="AG63" s="38" t="n">
        <v>92.9697701972152</v>
      </c>
      <c r="AI63" s="39"/>
      <c r="AJ63" s="39"/>
      <c r="AK63" s="39"/>
      <c r="AL63" s="39"/>
      <c r="AM63" s="39"/>
      <c r="AN63" s="39"/>
    </row>
    <row r="64" customFormat="false" ht="15" hidden="false" customHeight="false" outlineLevel="0" collapsed="false">
      <c r="B64" s="78"/>
      <c r="C64" s="13" t="n">
        <v>2</v>
      </c>
      <c r="D64" s="42" t="s">
        <v>68</v>
      </c>
      <c r="E64" s="42"/>
      <c r="F64" s="43" t="n">
        <v>12</v>
      </c>
      <c r="G64" s="44"/>
      <c r="H64" s="44" t="n">
        <f aca="false">IFERROR(H63*(1-($AR$16*($F64-$AU$16))),"DNM")</f>
        <v>16.8235673519349</v>
      </c>
      <c r="I64" s="44" t="n">
        <f aca="false">IFERROR(I63*(1-($AR$16*($F64-$AU$16))),"DNM")</f>
        <v>29.8839106126453</v>
      </c>
      <c r="J64" s="44" t="n">
        <f aca="false">IFERROR(J63*(1-($AR$16*($F64-$AU$16))),"DNM")</f>
        <v>33.3404297664608</v>
      </c>
      <c r="K64" s="44" t="n">
        <f aca="false">IFERROR(K63*(1-($AR$16*($F64-$AU$16))),"DNM")</f>
        <v>53.1010316664613</v>
      </c>
      <c r="L64" s="44" t="n">
        <f aca="false">IFERROR(L63*(1-($AR$16*($F64-$AU$16))),"DNM")</f>
        <v>76.673926124235</v>
      </c>
      <c r="N64" s="39"/>
      <c r="O64" s="39"/>
      <c r="P64" s="39"/>
      <c r="Q64" s="39"/>
      <c r="R64" s="39"/>
      <c r="S64" s="39"/>
      <c r="U64" s="44" t="n">
        <f aca="false">IFERROR(U63*(1-($AR$16*($F64-$AU$16))),"DNM")</f>
        <v>18.0744916999043</v>
      </c>
      <c r="V64" s="44" t="n">
        <f aca="false">IFERROR(V63*(1-($AR$16*($F64-$AU$16))),"DNM")</f>
        <v>30.8326453135922</v>
      </c>
      <c r="W64" s="44" t="n">
        <f aca="false">IFERROR(W63*(1-($AR$16*($F64-$AU$16))),"DNM")</f>
        <v>43.3871580815043</v>
      </c>
      <c r="X64" s="44" t="n">
        <f aca="false">IFERROR(X63*(1-($AR$16*($F64-$AU$16))),"DNM")</f>
        <v>65.2043935987238</v>
      </c>
      <c r="Y64" s="44"/>
      <c r="Z64" s="44" t="n">
        <f aca="false">IFERROR(Z63*(1-($AR$16*($F64-$AU$16))),"DNM")</f>
        <v>78.0352370381627</v>
      </c>
      <c r="AB64" s="44" t="n">
        <f aca="false">IFERROR(AB63*(1-($AR$16*($F64-$AU$16))),"DNM")</f>
        <v>19.4340943489695</v>
      </c>
      <c r="AC64" s="44" t="n">
        <f aca="false">IFERROR(AC63*(1-($AR$16*($F64-$AU$16))),"DNM")</f>
        <v>33.1519440768469</v>
      </c>
      <c r="AD64" s="44" t="n">
        <f aca="false">IFERROR(AD63*(1-($AR$16*($F64-$AU$16))),"DNM")</f>
        <v>46.6508346508063</v>
      </c>
      <c r="AE64" s="44" t="n">
        <f aca="false">IFERROR(AE63*(1-($AR$16*($F64-$AU$16))),"DNM")</f>
        <v>70.1092101622778</v>
      </c>
      <c r="AF64" s="44"/>
      <c r="AG64" s="44" t="n">
        <f aca="false">IFERROR(AG63*(1-($AR$16*($F64-$AU$16))),"DNM")</f>
        <v>83.9052176029867</v>
      </c>
      <c r="AI64" s="39"/>
      <c r="AJ64" s="39"/>
      <c r="AK64" s="39"/>
      <c r="AL64" s="39"/>
      <c r="AM64" s="39"/>
      <c r="AN64" s="39"/>
    </row>
    <row r="65" customFormat="false" ht="15" hidden="false" customHeight="false" outlineLevel="0" collapsed="false">
      <c r="B65" s="78"/>
      <c r="C65" s="13" t="n">
        <v>3</v>
      </c>
      <c r="E65" s="31" t="s">
        <v>72</v>
      </c>
      <c r="F65" s="15" t="n">
        <v>6</v>
      </c>
      <c r="G65" s="32"/>
      <c r="H65" s="32" t="n">
        <f aca="false">IFERROR(H66*(1-($AR$16*($F65-$AU$16))),"DNM")</f>
        <v>22.7274815693596</v>
      </c>
      <c r="I65" s="32" t="n">
        <f aca="false">IFERROR(I66*(1-($AR$16*($F65-$AU$16))),"DNM")</f>
        <v>29.9798093684041</v>
      </c>
      <c r="J65" s="32" t="n">
        <f aca="false">IFERROR(J66*(1-($AR$16*($F65-$AU$16))),"DNM")</f>
        <v>39.1578003172451</v>
      </c>
      <c r="K65" s="32" t="n">
        <f aca="false">IFERROR(K66*(1-($AR$16*($F65-$AU$16))),"DNM")</f>
        <v>43.3457690330137</v>
      </c>
      <c r="L65" s="32" t="n">
        <f aca="false">IFERROR(L66*(1-($AR$16*($F65-$AU$16))),"DNM")</f>
        <v>51.2042702775565</v>
      </c>
      <c r="N65" s="80" t="n">
        <f aca="false">N22/(1+N$92)</f>
        <v>46.7821782178218</v>
      </c>
      <c r="O65" s="80" t="n">
        <f aca="false">O22/(1+O$92)</f>
        <v>87.4196721311476</v>
      </c>
      <c r="P65" s="80" t="n">
        <f aca="false">P22/(1+P$92)</f>
        <v>128.506756756757</v>
      </c>
      <c r="Q65" s="80" t="n">
        <f aca="false">Q22/(1+Q$92)</f>
        <v>163.032786885246</v>
      </c>
      <c r="R65" s="80" t="n">
        <f aca="false">R22/(1+R$92)</f>
        <v>193.111821086262</v>
      </c>
      <c r="S65" s="80" t="n">
        <f aca="false">S22/(1+S$92)</f>
        <v>225.686607142857</v>
      </c>
      <c r="U65" s="32" t="n">
        <f aca="false">IFERROR(U66*(1-($AR$16*($F65-$AU$16))),"DNM")</f>
        <v>17.4699234946149</v>
      </c>
      <c r="V65" s="32" t="n">
        <f aca="false">IFERROR(V66*(1-($AR$16*($F65-$AU$16))),"DNM")</f>
        <v>30.1462472451523</v>
      </c>
      <c r="W65" s="32" t="n">
        <f aca="false">IFERROR(W66*(1-($AR$16*($F65-$AU$16))),"DNM")</f>
        <v>40.9634013349343</v>
      </c>
      <c r="X65" s="32" t="n">
        <f aca="false">IFERROR(X66*(1-($AR$16*($F65-$AU$16))),"DNM")</f>
        <v>53.5975514740284</v>
      </c>
      <c r="Y65" s="32" t="n">
        <f aca="false">IFERROR(Y66*(1-($AR$16*($F65-$AU$16))),"DNM")</f>
        <v>69.8273575604842</v>
      </c>
      <c r="Z65" s="32" t="n">
        <f aca="false">IFERROR(Z66*(1-($AR$16*($F65-$AU$16))),"DNM")</f>
        <v>73.9157681529299</v>
      </c>
      <c r="AB65" s="32" t="n">
        <f aca="false">IFERROR(AB66*(1-($AR$16*($F65-$AU$16))),"DNM")</f>
        <v>18.7840492059548</v>
      </c>
      <c r="AC65" s="32" t="n">
        <f aca="false">IFERROR(AC66*(1-($AR$16*($F65-$AU$16))),"DNM")</f>
        <v>32.4139136500725</v>
      </c>
      <c r="AD65" s="32" t="n">
        <f aca="false">IFERROR(AD66*(1-($AR$16*($F65-$AU$16))),"DNM")</f>
        <v>44.0447576405166</v>
      </c>
      <c r="AE65" s="32" t="n">
        <f aca="false">IFERROR(AE66*(1-($AR$16*($F65-$AU$16))),"DNM")</f>
        <v>57.6292760822441</v>
      </c>
      <c r="AF65" s="32" t="n">
        <f aca="false">IFERROR(AF66*(1-($AR$16*($F65-$AU$16))),"DNM")</f>
        <v>75.0799235464453</v>
      </c>
      <c r="AG65" s="32" t="n">
        <f aca="false">IFERROR(AG66*(1-($AR$16*($F65-$AU$16))),"DNM")</f>
        <v>79.4758732920936</v>
      </c>
      <c r="AI65" s="80" t="n">
        <f aca="false">AI22/(1+AI$92)</f>
        <v>46.7821782178218</v>
      </c>
      <c r="AJ65" s="80" t="n">
        <f aca="false">AJ22/(1+AJ$92)</f>
        <v>87.4196721311476</v>
      </c>
      <c r="AK65" s="80" t="n">
        <f aca="false">AK22/(1+AK$92)</f>
        <v>128.506756756757</v>
      </c>
      <c r="AL65" s="80" t="n">
        <f aca="false">AL22/(1+AL$92)</f>
        <v>163.032786885246</v>
      </c>
      <c r="AM65" s="80" t="n">
        <f aca="false">AM22/(1+AM$92)</f>
        <v>193.111821086262</v>
      </c>
      <c r="AN65" s="80" t="n">
        <f aca="false">AN22/(1+AN$92)</f>
        <v>225.686607142857</v>
      </c>
    </row>
    <row r="66" customFormat="false" ht="14" hidden="false" customHeight="false" outlineLevel="0" collapsed="false">
      <c r="B66" s="78"/>
      <c r="C66" s="13" t="n">
        <v>3</v>
      </c>
      <c r="E66" s="26" t="s">
        <v>74</v>
      </c>
      <c r="F66" s="27" t="n">
        <v>9</v>
      </c>
      <c r="G66" s="28"/>
      <c r="H66" s="29" t="n">
        <v>20.7084114527195</v>
      </c>
      <c r="I66" s="29" t="n">
        <v>27.3164550053796</v>
      </c>
      <c r="J66" s="29" t="n">
        <v>35.6790891273304</v>
      </c>
      <c r="K66" s="29" t="n">
        <v>39.4950059526321</v>
      </c>
      <c r="L66" s="29" t="n">
        <v>46.6553715513044</v>
      </c>
      <c r="N66" s="16" t="n">
        <f aca="false">IFERROR(N65*(1+($AR$16*($F65-$AU$16))),"DNM")</f>
        <v>42.2209158415842</v>
      </c>
      <c r="O66" s="16" t="n">
        <f aca="false">IFERROR(O65*(1+($AR$16*($F65-$AU$16))),"DNM")</f>
        <v>78.8962540983607</v>
      </c>
      <c r="P66" s="16" t="n">
        <f aca="false">IFERROR(P65*(1+($AR$16*($F65-$AU$16))),"DNM")</f>
        <v>115.977347972973</v>
      </c>
      <c r="Q66" s="16" t="n">
        <f aca="false">IFERROR(Q65*(1+($AR$16*($F65-$AU$16))),"DNM")</f>
        <v>147.137090163934</v>
      </c>
      <c r="R66" s="16" t="n">
        <f aca="false">IFERROR(R65*(1+($AR$16*($F65-$AU$16))),"DNM")</f>
        <v>174.283418530351</v>
      </c>
      <c r="S66" s="16" t="n">
        <f aca="false">IFERROR(S65*(1+($AR$16*($F65-$AU$16))),"DNM")</f>
        <v>203.682162946429</v>
      </c>
      <c r="U66" s="30" t="n">
        <f aca="false">AB66-(AB66*$AR$19)</f>
        <v>15.9179257354122</v>
      </c>
      <c r="V66" s="30" t="n">
        <f aca="false">AC66-(AC66*$AR$19)</f>
        <v>27.4681068292959</v>
      </c>
      <c r="W66" s="30" t="n">
        <f aca="false">AD66-(AD66*$AR$19)</f>
        <v>37.3242836764777</v>
      </c>
      <c r="X66" s="30" t="n">
        <f aca="false">AE66-(AE66*$AR$19)</f>
        <v>48.8360377895476</v>
      </c>
      <c r="Y66" s="30" t="n">
        <f aca="false">AF66-(AF66*$AR$19)</f>
        <v>63.6240160004412</v>
      </c>
      <c r="Z66" s="30" t="n">
        <f aca="false">AG66-(AG66*$AR$19)</f>
        <v>67.3492192737403</v>
      </c>
      <c r="AB66" s="29" t="n">
        <v>17.1153067935807</v>
      </c>
      <c r="AC66" s="29" t="n">
        <v>29.5343176766036</v>
      </c>
      <c r="AD66" s="29" t="n">
        <v>40.1318976223386</v>
      </c>
      <c r="AE66" s="29" t="n">
        <v>52.5095909633204</v>
      </c>
      <c r="AF66" s="29" t="n">
        <v>68.40995311749</v>
      </c>
      <c r="AG66" s="29" t="n">
        <v>72.4153742980352</v>
      </c>
      <c r="AI66" s="16" t="n">
        <f aca="false">IFERROR(AI65*(1+($AR$16*($F65-$AU$16))),"DNM")</f>
        <v>42.2209158415842</v>
      </c>
      <c r="AJ66" s="16" t="n">
        <f aca="false">IFERROR(AJ65*(1+($AR$16*($F65-$AU$16))),"DNM")</f>
        <v>78.8962540983607</v>
      </c>
      <c r="AK66" s="16" t="n">
        <f aca="false">IFERROR(AK65*(1+($AR$16*($F65-$AU$16))),"DNM")</f>
        <v>115.977347972973</v>
      </c>
      <c r="AL66" s="16" t="n">
        <f aca="false">IFERROR(AL65*(1+($AR$16*($F65-$AU$16))),"DNM")</f>
        <v>147.137090163934</v>
      </c>
      <c r="AM66" s="16" t="n">
        <f aca="false">IFERROR(AM65*(1+($AR$16*($F65-$AU$16))),"DNM")</f>
        <v>174.283418530351</v>
      </c>
      <c r="AN66" s="16" t="n">
        <f aca="false">IFERROR(AN65*(1+($AR$16*($F65-$AU$16))),"DNM")</f>
        <v>203.682162946429</v>
      </c>
    </row>
    <row r="67" customFormat="false" ht="14" hidden="false" customHeight="false" outlineLevel="0" collapsed="false">
      <c r="B67" s="78"/>
      <c r="C67" s="13" t="n">
        <v>3</v>
      </c>
      <c r="E67" s="22" t="s">
        <v>75</v>
      </c>
      <c r="F67" s="23" t="n">
        <v>12</v>
      </c>
      <c r="G67" s="16"/>
      <c r="H67" s="16" t="n">
        <f aca="false">IFERROR(H66*(1-($AR$16*($F67-$AU$16))),"DNM")</f>
        <v>18.6893413360793</v>
      </c>
      <c r="I67" s="16" t="n">
        <f aca="false">IFERROR(I66*(1-($AR$16*($F67-$AU$16))),"DNM")</f>
        <v>24.6531006423551</v>
      </c>
      <c r="J67" s="16" t="n">
        <f aca="false">IFERROR(J66*(1-($AR$16*($F67-$AU$16))),"DNM")</f>
        <v>32.2003779374157</v>
      </c>
      <c r="K67" s="16" t="n">
        <f aca="false">IFERROR(K66*(1-($AR$16*($F67-$AU$16))),"DNM")</f>
        <v>35.6442428722505</v>
      </c>
      <c r="L67" s="16" t="n">
        <f aca="false">IFERROR(L66*(1-($AR$16*($F67-$AU$16))),"DNM")</f>
        <v>42.1064728250522</v>
      </c>
      <c r="N67" s="16" t="n">
        <f aca="false">IFERROR(N66*(1+($AR$16*($F65-$AU$16))),"DNM")</f>
        <v>38.1043765470297</v>
      </c>
      <c r="O67" s="16" t="n">
        <f aca="false">IFERROR(O66*(1+($AR$16*($F65-$AU$16))),"DNM")</f>
        <v>71.2038693237705</v>
      </c>
      <c r="P67" s="16" t="n">
        <f aca="false">IFERROR(P66*(1+($AR$16*($F65-$AU$16))),"DNM")</f>
        <v>104.669556545608</v>
      </c>
      <c r="Q67" s="16" t="n">
        <f aca="false">IFERROR(Q66*(1+($AR$16*($F65-$AU$16))),"DNM")</f>
        <v>132.791223872951</v>
      </c>
      <c r="R67" s="16" t="n">
        <f aca="false">IFERROR(R66*(1+($AR$16*($F65-$AU$16))),"DNM")</f>
        <v>157.290785223642</v>
      </c>
      <c r="S67" s="16" t="n">
        <f aca="false">IFERROR(S66*(1+($AR$16*($F65-$AU$16))),"DNM")</f>
        <v>183.823152059152</v>
      </c>
      <c r="U67" s="16" t="n">
        <f aca="false">IFERROR(U66*(1-($AR$16*($F67-$AU$16))),"DNM")</f>
        <v>14.3659279762096</v>
      </c>
      <c r="V67" s="16" t="n">
        <f aca="false">IFERROR(V66*(1-($AR$16*($F67-$AU$16))),"DNM")</f>
        <v>24.7899664134396</v>
      </c>
      <c r="W67" s="16" t="n">
        <f aca="false">IFERROR(W66*(1-($AR$16*($F67-$AU$16))),"DNM")</f>
        <v>33.6851660180211</v>
      </c>
      <c r="X67" s="16" t="n">
        <f aca="false">IFERROR(X66*(1-($AR$16*($F67-$AU$16))),"DNM")</f>
        <v>44.0745241050667</v>
      </c>
      <c r="Y67" s="16" t="n">
        <f aca="false">IFERROR(Y66*(1-($AR$16*($F67-$AU$16))),"DNM")</f>
        <v>57.4206744403982</v>
      </c>
      <c r="Z67" s="16" t="n">
        <f aca="false">IFERROR(Z66*(1-($AR$16*($F67-$AU$16))),"DNM")</f>
        <v>60.7826703945506</v>
      </c>
      <c r="AB67" s="16" t="n">
        <f aca="false">IFERROR(AB66*(1-($AR$16*($F67-$AU$16))),"DNM")</f>
        <v>15.4465643812066</v>
      </c>
      <c r="AC67" s="16" t="n">
        <f aca="false">IFERROR(AC66*(1-($AR$16*($F67-$AU$16))),"DNM")</f>
        <v>26.6547217031348</v>
      </c>
      <c r="AD67" s="16" t="n">
        <f aca="false">IFERROR(AD66*(1-($AR$16*($F67-$AU$16))),"DNM")</f>
        <v>36.2190376041606</v>
      </c>
      <c r="AE67" s="16" t="n">
        <f aca="false">IFERROR(AE66*(1-($AR$16*($F67-$AU$16))),"DNM")</f>
        <v>47.3899058443967</v>
      </c>
      <c r="AF67" s="16" t="n">
        <f aca="false">IFERROR(AF66*(1-($AR$16*($F67-$AU$16))),"DNM")</f>
        <v>61.7399826885348</v>
      </c>
      <c r="AG67" s="16" t="n">
        <f aca="false">IFERROR(AG66*(1-($AR$16*($F67-$AU$16))),"DNM")</f>
        <v>65.3548753039767</v>
      </c>
      <c r="AI67" s="16" t="n">
        <f aca="false">IFERROR(AI66*(1+($AR$16*($F65-$AU$16))),"DNM")</f>
        <v>38.1043765470297</v>
      </c>
      <c r="AJ67" s="16" t="n">
        <f aca="false">IFERROR(AJ66*(1+($AR$16*($F65-$AU$16))),"DNM")</f>
        <v>71.2038693237705</v>
      </c>
      <c r="AK67" s="16" t="n">
        <f aca="false">IFERROR(AK66*(1+($AR$16*($F65-$AU$16))),"DNM")</f>
        <v>104.669556545608</v>
      </c>
      <c r="AL67" s="16" t="n">
        <f aca="false">IFERROR(AL66*(1+($AR$16*($F65-$AU$16))),"DNM")</f>
        <v>132.791223872951</v>
      </c>
      <c r="AM67" s="16" t="n">
        <f aca="false">IFERROR(AM66*(1+($AR$16*($F65-$AU$16))),"DNM")</f>
        <v>157.290785223642</v>
      </c>
      <c r="AN67" s="16" t="n">
        <f aca="false">IFERROR(AN66*(1+($AR$16*($F65-$AU$16))),"DNM")</f>
        <v>183.823152059152</v>
      </c>
    </row>
    <row r="68" customFormat="false" ht="14" hidden="false" customHeight="false" outlineLevel="0" collapsed="false">
      <c r="B68" s="78"/>
      <c r="C68" s="13" t="n">
        <v>3</v>
      </c>
      <c r="E68" s="31" t="s">
        <v>76</v>
      </c>
      <c r="F68" s="15" t="n">
        <v>6</v>
      </c>
      <c r="G68" s="32"/>
      <c r="H68" s="32" t="n">
        <f aca="false">IFERROR(H69*(1-($AR$16*($F68-$AU$16))),"DNM")</f>
        <v>22.7274815693596</v>
      </c>
      <c r="I68" s="32" t="n">
        <f aca="false">IFERROR(I69*(1-($AR$16*($F68-$AU$16))),"DNM")</f>
        <v>29.9798093684041</v>
      </c>
      <c r="J68" s="32" t="n">
        <f aca="false">IFERROR(J69*(1-($AR$16*($F68-$AU$16))),"DNM")</f>
        <v>39.1578003172451</v>
      </c>
      <c r="K68" s="32" t="n">
        <f aca="false">IFERROR(K69*(1-($AR$16*($F68-$AU$16))),"DNM")</f>
        <v>43.3457690330137</v>
      </c>
      <c r="L68" s="32" t="n">
        <f aca="false">IFERROR(L69*(1-($AR$16*($F68-$AU$16))),"DNM")</f>
        <v>51.2042702775565</v>
      </c>
      <c r="N68" s="80" t="n">
        <f aca="false">N65</f>
        <v>46.7821782178218</v>
      </c>
      <c r="O68" s="80" t="n">
        <f aca="false">O65</f>
        <v>87.4196721311476</v>
      </c>
      <c r="P68" s="80" t="n">
        <f aca="false">P65</f>
        <v>128.506756756757</v>
      </c>
      <c r="Q68" s="80" t="n">
        <f aca="false">Q65</f>
        <v>163.032786885246</v>
      </c>
      <c r="R68" s="80" t="n">
        <f aca="false">R65</f>
        <v>193.111821086262</v>
      </c>
      <c r="S68" s="80" t="n">
        <f aca="false">S65</f>
        <v>225.686607142857</v>
      </c>
      <c r="U68" s="32" t="n">
        <f aca="false">IFERROR(U69*(1-($AR$16*($F68-$AU$16))),"DNM")</f>
        <v>17.4699234946149</v>
      </c>
      <c r="V68" s="32" t="n">
        <f aca="false">IFERROR(V69*(1-($AR$16*($F68-$AU$16))),"DNM")</f>
        <v>30.1462472451523</v>
      </c>
      <c r="W68" s="32" t="n">
        <f aca="false">IFERROR(W69*(1-($AR$16*($F68-$AU$16))),"DNM")</f>
        <v>40.9634013349343</v>
      </c>
      <c r="X68" s="32" t="n">
        <f aca="false">IFERROR(X69*(1-($AR$16*($F68-$AU$16))),"DNM")</f>
        <v>53.5975514740284</v>
      </c>
      <c r="Y68" s="32" t="n">
        <f aca="false">IFERROR(Y69*(1-($AR$16*($F68-$AU$16))),"DNM")</f>
        <v>69.8273575604842</v>
      </c>
      <c r="Z68" s="32" t="n">
        <f aca="false">IFERROR(Z69*(1-($AR$16*($F68-$AU$16))),"DNM")</f>
        <v>73.9157681529299</v>
      </c>
      <c r="AB68" s="32" t="n">
        <f aca="false">IFERROR(AB69*(1-($AR$16*($F68-$AU$16))),"DNM")</f>
        <v>18.7840492059548</v>
      </c>
      <c r="AC68" s="32" t="n">
        <f aca="false">IFERROR(AC69*(1-($AR$16*($F68-$AU$16))),"DNM")</f>
        <v>32.4139136500725</v>
      </c>
      <c r="AD68" s="32" t="n">
        <f aca="false">IFERROR(AD69*(1-($AR$16*($F68-$AU$16))),"DNM")</f>
        <v>44.0447576405166</v>
      </c>
      <c r="AE68" s="32" t="n">
        <f aca="false">IFERROR(AE69*(1-($AR$16*($F68-$AU$16))),"DNM")</f>
        <v>57.6292760822441</v>
      </c>
      <c r="AF68" s="32" t="n">
        <f aca="false">IFERROR(AF69*(1-($AR$16*($F68-$AU$16))),"DNM")</f>
        <v>75.0799235464453</v>
      </c>
      <c r="AG68" s="32" t="n">
        <f aca="false">IFERROR(AG69*(1-($AR$16*($F68-$AU$16))),"DNM")</f>
        <v>79.4758732920936</v>
      </c>
      <c r="AI68" s="80" t="n">
        <f aca="false">AI65</f>
        <v>46.7821782178218</v>
      </c>
      <c r="AJ68" s="80" t="n">
        <f aca="false">AJ65</f>
        <v>87.4196721311476</v>
      </c>
      <c r="AK68" s="80" t="n">
        <f aca="false">AK65</f>
        <v>128.506756756757</v>
      </c>
      <c r="AL68" s="80" t="n">
        <f aca="false">AL65</f>
        <v>163.032786885246</v>
      </c>
      <c r="AM68" s="80" t="n">
        <f aca="false">AM65</f>
        <v>193.111821086262</v>
      </c>
      <c r="AN68" s="80" t="n">
        <f aca="false">AN65</f>
        <v>225.686607142857</v>
      </c>
    </row>
    <row r="69" customFormat="false" ht="14" hidden="false" customHeight="false" outlineLevel="0" collapsed="false">
      <c r="B69" s="78"/>
      <c r="C69" s="13" t="n">
        <v>3</v>
      </c>
      <c r="E69" s="34" t="s">
        <v>77</v>
      </c>
      <c r="F69" s="27" t="n">
        <v>9</v>
      </c>
      <c r="G69" s="28"/>
      <c r="H69" s="29" t="n">
        <f aca="false">H66</f>
        <v>20.7084114527195</v>
      </c>
      <c r="I69" s="29" t="n">
        <f aca="false">I66</f>
        <v>27.3164550053796</v>
      </c>
      <c r="J69" s="29" t="n">
        <f aca="false">J66</f>
        <v>35.6790891273304</v>
      </c>
      <c r="K69" s="29" t="n">
        <f aca="false">K66</f>
        <v>39.4950059526321</v>
      </c>
      <c r="L69" s="29" t="n">
        <f aca="false">L66</f>
        <v>46.6553715513044</v>
      </c>
      <c r="N69" s="16" t="n">
        <f aca="false">IFERROR(N68*(1+($AR$16*($F68-$AU$16))),"DNM")</f>
        <v>42.2209158415842</v>
      </c>
      <c r="O69" s="16" t="n">
        <f aca="false">IFERROR(O68*(1+($AR$16*($F68-$AU$16))),"DNM")</f>
        <v>78.8962540983607</v>
      </c>
      <c r="P69" s="16" t="n">
        <f aca="false">IFERROR(P68*(1+($AR$16*($F68-$AU$16))),"DNM")</f>
        <v>115.977347972973</v>
      </c>
      <c r="Q69" s="16" t="n">
        <f aca="false">IFERROR(Q68*(1+($AR$16*($F68-$AU$16))),"DNM")</f>
        <v>147.137090163934</v>
      </c>
      <c r="R69" s="16" t="n">
        <f aca="false">IFERROR(R68*(1+($AR$16*($F68-$AU$16))),"DNM")</f>
        <v>174.283418530351</v>
      </c>
      <c r="S69" s="16" t="n">
        <f aca="false">IFERROR(S68*(1+($AR$16*($F68-$AU$16))),"DNM")</f>
        <v>203.682162946429</v>
      </c>
      <c r="U69" s="30" t="n">
        <f aca="false">AB69-(AB69*$AR$19)</f>
        <v>15.9179257354122</v>
      </c>
      <c r="V69" s="30" t="n">
        <f aca="false">AC69-(AC69*$AR$19)</f>
        <v>27.4681068292959</v>
      </c>
      <c r="W69" s="30" t="n">
        <f aca="false">AD69-(AD69*$AR$19)</f>
        <v>37.3242836764777</v>
      </c>
      <c r="X69" s="30" t="n">
        <f aca="false">AE69-(AE69*$AR$19)</f>
        <v>48.8360377895476</v>
      </c>
      <c r="Y69" s="30" t="n">
        <f aca="false">AF69-(AF69*$AR$19)</f>
        <v>63.6240160004412</v>
      </c>
      <c r="Z69" s="30" t="n">
        <f aca="false">AG69-(AG69*$AR$19)</f>
        <v>67.3492192737403</v>
      </c>
      <c r="AB69" s="29" t="n">
        <f aca="false">AB66</f>
        <v>17.1153067935807</v>
      </c>
      <c r="AC69" s="29" t="n">
        <f aca="false">AC66</f>
        <v>29.5343176766036</v>
      </c>
      <c r="AD69" s="29" t="n">
        <f aca="false">AD66</f>
        <v>40.1318976223386</v>
      </c>
      <c r="AE69" s="29" t="n">
        <f aca="false">AE66</f>
        <v>52.5095909633204</v>
      </c>
      <c r="AF69" s="29" t="n">
        <f aca="false">AF66</f>
        <v>68.40995311749</v>
      </c>
      <c r="AG69" s="29" t="n">
        <f aca="false">AG66</f>
        <v>72.4153742980352</v>
      </c>
      <c r="AI69" s="16" t="n">
        <f aca="false">IFERROR(AI68*(1+($AR$16*($F68-$AU$16))),"DNM")</f>
        <v>42.2209158415842</v>
      </c>
      <c r="AJ69" s="16" t="n">
        <f aca="false">IFERROR(AJ68*(1+($AR$16*($F68-$AU$16))),"DNM")</f>
        <v>78.8962540983607</v>
      </c>
      <c r="AK69" s="16" t="n">
        <f aca="false">IFERROR(AK68*(1+($AR$16*($F68-$AU$16))),"DNM")</f>
        <v>115.977347972973</v>
      </c>
      <c r="AL69" s="16" t="n">
        <f aca="false">IFERROR(AL68*(1+($AR$16*($F68-$AU$16))),"DNM")</f>
        <v>147.137090163934</v>
      </c>
      <c r="AM69" s="16" t="n">
        <f aca="false">IFERROR(AM68*(1+($AR$16*($F68-$AU$16))),"DNM")</f>
        <v>174.283418530351</v>
      </c>
      <c r="AN69" s="16" t="n">
        <f aca="false">IFERROR(AN68*(1+($AR$16*($F68-$AU$16))),"DNM")</f>
        <v>203.682162946429</v>
      </c>
    </row>
    <row r="70" customFormat="false" ht="14" hidden="false" customHeight="false" outlineLevel="0" collapsed="false">
      <c r="B70" s="78"/>
      <c r="C70" s="13" t="n">
        <v>3</v>
      </c>
      <c r="D70" s="36" t="s">
        <v>79</v>
      </c>
      <c r="E70" s="36"/>
      <c r="F70" s="37" t="n">
        <v>9</v>
      </c>
      <c r="G70" s="62"/>
      <c r="H70" s="38" t="n">
        <v>19.5590982975866</v>
      </c>
      <c r="I70" s="38" t="n">
        <v>42.1282204638335</v>
      </c>
      <c r="J70" s="38" t="n">
        <v>44.9908461551364</v>
      </c>
      <c r="K70" s="38" t="n">
        <v>80.5098591124871</v>
      </c>
      <c r="L70" s="38" t="n">
        <v>105.221703173993</v>
      </c>
      <c r="N70" s="39"/>
      <c r="O70" s="39"/>
      <c r="P70" s="39"/>
      <c r="Q70" s="39"/>
      <c r="R70" s="39"/>
      <c r="S70" s="39"/>
      <c r="U70" s="40" t="n">
        <f aca="false">AB70-(AB70*$AR$19)</f>
        <v>20.6207478979955</v>
      </c>
      <c r="V70" s="40" t="n">
        <f aca="false">AC70-(AC70*$AR$19)</f>
        <v>38.9818607277279</v>
      </c>
      <c r="W70" s="40" t="n">
        <f aca="false">AD70-(AD70*$AR$19)</f>
        <v>59.5881564819319</v>
      </c>
      <c r="X70" s="41"/>
      <c r="Y70" s="41"/>
      <c r="Z70" s="40" t="n">
        <f aca="false">AG70-(AG70*$AR$19)</f>
        <v>84.6680049986913</v>
      </c>
      <c r="AB70" s="38" t="n">
        <v>22.1718854864438</v>
      </c>
      <c r="AC70" s="38" t="n">
        <v>41.91416123116</v>
      </c>
      <c r="AD70" s="38" t="n">
        <v>64.0705074520657</v>
      </c>
      <c r="AE70" s="41"/>
      <c r="AF70" s="41"/>
      <c r="AG70" s="38" t="n">
        <v>91.0369168219704</v>
      </c>
      <c r="AI70" s="39"/>
      <c r="AJ70" s="39"/>
      <c r="AK70" s="39"/>
      <c r="AL70" s="39"/>
      <c r="AM70" s="39"/>
      <c r="AN70" s="39"/>
    </row>
    <row r="71" customFormat="false" ht="15" hidden="false" customHeight="false" outlineLevel="0" collapsed="false">
      <c r="B71" s="78"/>
      <c r="C71" s="13" t="n">
        <v>3</v>
      </c>
      <c r="D71" s="42" t="s">
        <v>80</v>
      </c>
      <c r="E71" s="42"/>
      <c r="F71" s="43" t="n">
        <v>12</v>
      </c>
      <c r="G71" s="44"/>
      <c r="H71" s="44" t="n">
        <f aca="false">IFERROR(H70*(1-($AR$16*($F71-$AU$16))),"DNM")</f>
        <v>17.6520862135719</v>
      </c>
      <c r="I71" s="44" t="n">
        <f aca="false">IFERROR(I70*(1-($AR$16*($F71-$AU$16))),"DNM")</f>
        <v>38.0207189686097</v>
      </c>
      <c r="J71" s="44" t="n">
        <f aca="false">IFERROR(J70*(1-($AR$16*($F71-$AU$16))),"DNM")</f>
        <v>40.6042386550106</v>
      </c>
      <c r="K71" s="44" t="n">
        <f aca="false">IFERROR(K70*(1-($AR$16*($F71-$AU$16))),"DNM")</f>
        <v>72.6601478490196</v>
      </c>
      <c r="L71" s="44" t="n">
        <f aca="false">IFERROR(L70*(1-($AR$16*($F71-$AU$16))),"DNM")</f>
        <v>94.9625871145283</v>
      </c>
      <c r="N71" s="39"/>
      <c r="O71" s="39"/>
      <c r="P71" s="39"/>
      <c r="Q71" s="39"/>
      <c r="R71" s="39"/>
      <c r="S71" s="39"/>
      <c r="U71" s="44" t="n">
        <f aca="false">IFERROR(U70*(1-($AR$16*($F71-$AU$16))),"DNM")</f>
        <v>18.6102249779409</v>
      </c>
      <c r="V71" s="44" t="n">
        <f aca="false">IFERROR(V70*(1-($AR$16*($F71-$AU$16))),"DNM")</f>
        <v>35.1811293067745</v>
      </c>
      <c r="W71" s="44" t="n">
        <f aca="false">IFERROR(W70*(1-($AR$16*($F71-$AU$16))),"DNM")</f>
        <v>53.7783112249435</v>
      </c>
      <c r="X71" s="44"/>
      <c r="Y71" s="44"/>
      <c r="Z71" s="44" t="n">
        <f aca="false">IFERROR(Z70*(1-($AR$16*($F71-$AU$16))),"DNM")</f>
        <v>76.4128745113189</v>
      </c>
      <c r="AB71" s="44" t="n">
        <f aca="false">IFERROR(AB70*(1-($AR$16*($F71-$AU$16))),"DNM")</f>
        <v>20.0101266515155</v>
      </c>
      <c r="AC71" s="44" t="n">
        <f aca="false">IFERROR(AC70*(1-($AR$16*($F71-$AU$16))),"DNM")</f>
        <v>37.8275305111219</v>
      </c>
      <c r="AD71" s="44" t="n">
        <f aca="false">IFERROR(AD70*(1-($AR$16*($F71-$AU$16))),"DNM")</f>
        <v>57.8236329754893</v>
      </c>
      <c r="AE71" s="44"/>
      <c r="AF71" s="44"/>
      <c r="AG71" s="44" t="n">
        <f aca="false">IFERROR(AG70*(1-($AR$16*($F71-$AU$16))),"DNM")</f>
        <v>82.1608174318283</v>
      </c>
      <c r="AI71" s="39"/>
      <c r="AJ71" s="39"/>
      <c r="AK71" s="39"/>
      <c r="AL71" s="39"/>
      <c r="AM71" s="39"/>
      <c r="AN71" s="39"/>
    </row>
    <row r="72" customFormat="false" ht="16" hidden="false" customHeight="false" outlineLevel="0" collapsed="false">
      <c r="B72" s="78"/>
      <c r="C72" s="13" t="n">
        <v>3</v>
      </c>
      <c r="D72" s="50" t="s">
        <v>81</v>
      </c>
      <c r="E72" s="50"/>
      <c r="F72" s="51" t="n">
        <v>9</v>
      </c>
      <c r="G72" s="63"/>
      <c r="H72" s="52" t="n">
        <f aca="false">H70</f>
        <v>19.5590982975866</v>
      </c>
      <c r="I72" s="52" t="n">
        <f aca="false">I70</f>
        <v>42.1282204638335</v>
      </c>
      <c r="J72" s="52" t="n">
        <f aca="false">J70</f>
        <v>44.9908461551364</v>
      </c>
      <c r="K72" s="52" t="n">
        <f aca="false">K70</f>
        <v>80.5098591124871</v>
      </c>
      <c r="L72" s="52" t="n">
        <f aca="false">L70</f>
        <v>105.221703173993</v>
      </c>
      <c r="N72" s="39"/>
      <c r="O72" s="39"/>
      <c r="P72" s="39"/>
      <c r="Q72" s="39"/>
      <c r="R72" s="39"/>
      <c r="S72" s="39"/>
      <c r="U72" s="64" t="n">
        <f aca="false">AB72-(AB72*$AR$19)</f>
        <v>20.6207478979955</v>
      </c>
      <c r="V72" s="64" t="n">
        <f aca="false">AC72-(AC72*$AR$19)</f>
        <v>38.9818607277279</v>
      </c>
      <c r="W72" s="64" t="n">
        <f aca="false">AD72-(AD72*$AR$19)</f>
        <v>59.5881564819319</v>
      </c>
      <c r="X72" s="44"/>
      <c r="Y72" s="44"/>
      <c r="Z72" s="64" t="n">
        <f aca="false">AG72-(AG72*$AR$19)</f>
        <v>84.6680049986913</v>
      </c>
      <c r="AB72" s="81" t="n">
        <f aca="false">AB70</f>
        <v>22.1718854864438</v>
      </c>
      <c r="AC72" s="81" t="n">
        <f aca="false">AC70</f>
        <v>41.91416123116</v>
      </c>
      <c r="AD72" s="81" t="n">
        <f aca="false">AD70</f>
        <v>64.0705074520657</v>
      </c>
      <c r="AE72" s="65"/>
      <c r="AF72" s="65"/>
      <c r="AG72" s="81" t="n">
        <f aca="false">AG70</f>
        <v>91.0369168219704</v>
      </c>
      <c r="AI72" s="39"/>
      <c r="AJ72" s="39"/>
      <c r="AK72" s="39"/>
      <c r="AL72" s="39"/>
      <c r="AM72" s="39"/>
      <c r="AN72" s="39"/>
    </row>
    <row r="73" customFormat="false" ht="15" hidden="false" customHeight="false" outlineLevel="0" collapsed="false">
      <c r="B73" s="78"/>
      <c r="C73" s="13" t="n">
        <v>4</v>
      </c>
      <c r="E73" s="31" t="s">
        <v>83</v>
      </c>
      <c r="F73" s="15" t="n">
        <v>6</v>
      </c>
      <c r="G73" s="32"/>
      <c r="H73" s="32" t="n">
        <f aca="false">IFERROR(H74*(1-($AR$16*($F73-$AU$16))),"DNM")</f>
        <v>22.0895598636898</v>
      </c>
      <c r="I73" s="32" t="n">
        <f aca="false">IFERROR(I74*(1-($AR$16*($F73-$AU$16))),"DNM")</f>
        <v>30.4716836481386</v>
      </c>
      <c r="J73" s="32" t="n">
        <f aca="false">IFERROR(J74*(1-($AR$16*($F73-$AU$16))),"DNM")</f>
        <v>41.5374571934701</v>
      </c>
      <c r="K73" s="32" t="n">
        <f aca="false">IFERROR(K74*(1-($AR$16*($F73-$AU$16))),"DNM")</f>
        <v>55.7191574785028</v>
      </c>
      <c r="L73" s="32" t="n">
        <f aca="false">IFERROR(L74*(1-($AR$16*($F73-$AU$16))),"DNM")</f>
        <v>69.9512537592924</v>
      </c>
      <c r="N73" s="32" t="n">
        <f aca="false">IFERROR(N74*(1-($AR$16*($F73-$AU$16))),"DNM")</f>
        <v>56.4777846534653</v>
      </c>
      <c r="O73" s="32" t="n">
        <f aca="false">IFERROR(O74*(1-($AR$16*($F73-$AU$16))),"DNM")</f>
        <v>105.431967213115</v>
      </c>
      <c r="P73" s="32" t="n">
        <f aca="false">IFERROR(P74*(1-($AR$16*($F73-$AU$16))),"DNM")</f>
        <v>159.063344594595</v>
      </c>
      <c r="Q73" s="32" t="n">
        <f aca="false">IFERROR(Q74*(1-($AR$16*($F73-$AU$16))),"DNM")</f>
        <v>209.451577868852</v>
      </c>
      <c r="R73" s="32" t="n">
        <f aca="false">IFERROR(R74*(1-($AR$16*($F73-$AU$16))),"DNM")</f>
        <v>263.133514376997</v>
      </c>
      <c r="S73" s="32" t="n">
        <f aca="false">IFERROR(S74*(1-($AR$16*($F73-$AU$16))),"DNM")</f>
        <v>334.689974330357</v>
      </c>
      <c r="U73" s="16"/>
      <c r="V73" s="16"/>
      <c r="W73" s="16"/>
      <c r="X73" s="32"/>
      <c r="Y73" s="32"/>
      <c r="Z73" s="32"/>
      <c r="AB73" s="32"/>
      <c r="AC73" s="32"/>
      <c r="AD73" s="32"/>
      <c r="AE73" s="32"/>
      <c r="AF73" s="32"/>
      <c r="AG73" s="32"/>
      <c r="AI73" s="32" t="n">
        <f aca="false">IFERROR(AI74*(1-($AR$16*($F73-$AU$16))),"DNM")</f>
        <v>56.4777846534653</v>
      </c>
      <c r="AJ73" s="32" t="n">
        <f aca="false">IFERROR(AJ74*(1-($AR$16*($F73-$AU$16))),"DNM")</f>
        <v>105.431967213115</v>
      </c>
      <c r="AK73" s="32" t="n">
        <f aca="false">IFERROR(AK74*(1-($AR$16*($F73-$AU$16))),"DNM")</f>
        <v>159.063344594595</v>
      </c>
      <c r="AL73" s="32" t="n">
        <f aca="false">IFERROR(AL74*(1-($AR$16*($F73-$AU$16))),"DNM")</f>
        <v>209.451577868852</v>
      </c>
      <c r="AM73" s="32" t="n">
        <f aca="false">IFERROR(AM74*(1-($AR$16*($F73-$AU$16))),"DNM")</f>
        <v>263.133514376997</v>
      </c>
      <c r="AN73" s="32" t="n">
        <f aca="false">IFERROR(AN74*(1-($AR$16*($F73-$AU$16))),"DNM")</f>
        <v>334.689974330357</v>
      </c>
    </row>
    <row r="74" customFormat="false" ht="14" hidden="false" customHeight="false" outlineLevel="0" collapsed="false">
      <c r="B74" s="78"/>
      <c r="C74" s="13" t="n">
        <v>4</v>
      </c>
      <c r="E74" s="26" t="s">
        <v>84</v>
      </c>
      <c r="F74" s="27" t="n">
        <v>9</v>
      </c>
      <c r="G74" s="28"/>
      <c r="H74" s="29" t="n">
        <v>20.1271616070066</v>
      </c>
      <c r="I74" s="29" t="n">
        <v>27.7646320256388</v>
      </c>
      <c r="J74" s="29" t="n">
        <v>37.8473414063509</v>
      </c>
      <c r="K74" s="29" t="n">
        <v>50.7691639895242</v>
      </c>
      <c r="L74" s="29" t="n">
        <v>63.7369054754373</v>
      </c>
      <c r="N74" s="80" t="n">
        <f aca="false">N31/(1+N$92)</f>
        <v>51.460396039604</v>
      </c>
      <c r="O74" s="80" t="n">
        <f aca="false">O31/(1+O$92)</f>
        <v>96.0655737704918</v>
      </c>
      <c r="P74" s="80" t="n">
        <f aca="false">P31/(1+P$92)</f>
        <v>144.932432432432</v>
      </c>
      <c r="Q74" s="80" t="n">
        <f aca="false">Q31/(1+Q$92)</f>
        <v>190.844262295082</v>
      </c>
      <c r="R74" s="80" t="n">
        <f aca="false">R31/(1+R$92)</f>
        <v>239.757188498403</v>
      </c>
      <c r="S74" s="80" t="n">
        <f aca="false">S31/(1+S$92)</f>
        <v>304.956696428571</v>
      </c>
      <c r="U74" s="16"/>
      <c r="V74" s="16"/>
      <c r="W74" s="16"/>
      <c r="X74" s="16"/>
      <c r="Y74" s="16"/>
      <c r="Z74" s="16"/>
      <c r="AB74" s="16"/>
      <c r="AC74" s="16"/>
      <c r="AD74" s="16"/>
      <c r="AE74" s="16"/>
      <c r="AF74" s="16"/>
      <c r="AG74" s="16"/>
      <c r="AI74" s="80" t="n">
        <f aca="false">AI31/(1+AI$92)</f>
        <v>51.460396039604</v>
      </c>
      <c r="AJ74" s="80" t="n">
        <f aca="false">AJ31/(1+AJ$92)</f>
        <v>96.0655737704918</v>
      </c>
      <c r="AK74" s="80" t="n">
        <f aca="false">AK31/(1+AK$92)</f>
        <v>144.932432432432</v>
      </c>
      <c r="AL74" s="80" t="n">
        <f aca="false">AL31/(1+AL$92)</f>
        <v>190.844262295082</v>
      </c>
      <c r="AM74" s="80" t="n">
        <f aca="false">AM31/(1+AM$92)</f>
        <v>239.757188498403</v>
      </c>
      <c r="AN74" s="80" t="n">
        <f aca="false">AN31/(1+AN$92)</f>
        <v>304.956696428571</v>
      </c>
    </row>
    <row r="75" customFormat="false" ht="14" hidden="false" customHeight="false" outlineLevel="0" collapsed="false">
      <c r="B75" s="78"/>
      <c r="C75" s="13" t="n">
        <v>4</v>
      </c>
      <c r="E75" s="22" t="s">
        <v>85</v>
      </c>
      <c r="F75" s="23" t="n">
        <v>12</v>
      </c>
      <c r="G75" s="16"/>
      <c r="H75" s="16" t="n">
        <f aca="false">IFERROR(H74*(1-($AR$16*($F75-$AU$16))),"DNM")</f>
        <v>18.1647633503235</v>
      </c>
      <c r="I75" s="16" t="n">
        <f aca="false">IFERROR(I74*(1-($AR$16*($F75-$AU$16))),"DNM")</f>
        <v>25.057580403139</v>
      </c>
      <c r="J75" s="16" t="n">
        <f aca="false">IFERROR(J74*(1-($AR$16*($F75-$AU$16))),"DNM")</f>
        <v>34.1572256192317</v>
      </c>
      <c r="K75" s="16" t="n">
        <f aca="false">IFERROR(K74*(1-($AR$16*($F75-$AU$16))),"DNM")</f>
        <v>45.8191705005456</v>
      </c>
      <c r="L75" s="16" t="n">
        <f aca="false">IFERROR(L74*(1-($AR$16*($F75-$AU$16))),"DNM")</f>
        <v>57.5225571915821</v>
      </c>
      <c r="N75" s="16" t="n">
        <f aca="false">IFERROR(N74*(1-($AR$16*($F75-$AU$16))),"DNM")</f>
        <v>46.4430074257426</v>
      </c>
      <c r="O75" s="16" t="n">
        <f aca="false">IFERROR(O74*(1-($AR$16*($F75-$AU$16))),"DNM")</f>
        <v>86.6991803278689</v>
      </c>
      <c r="P75" s="16" t="n">
        <f aca="false">IFERROR(P74*(1-($AR$16*($F75-$AU$16))),"DNM")</f>
        <v>130.80152027027</v>
      </c>
      <c r="Q75" s="16" t="n">
        <f aca="false">IFERROR(Q74*(1-($AR$16*($F75-$AU$16))),"DNM")</f>
        <v>172.236946721311</v>
      </c>
      <c r="R75" s="16" t="n">
        <f aca="false">IFERROR(R74*(1-($AR$16*($F75-$AU$16))),"DNM")</f>
        <v>216.380862619808</v>
      </c>
      <c r="S75" s="16" t="n">
        <f aca="false">IFERROR(S74*(1-($AR$16*($F75-$AU$16))),"DNM")</f>
        <v>275.223418526786</v>
      </c>
      <c r="U75" s="16"/>
      <c r="V75" s="16"/>
      <c r="W75" s="16"/>
      <c r="X75" s="16"/>
      <c r="Y75" s="16"/>
      <c r="Z75" s="16"/>
      <c r="AB75" s="16"/>
      <c r="AC75" s="16"/>
      <c r="AD75" s="16"/>
      <c r="AE75" s="16"/>
      <c r="AF75" s="16"/>
      <c r="AG75" s="16"/>
      <c r="AI75" s="16" t="n">
        <f aca="false">IFERROR(AI74*(1-($AR$16*($F75-$AU$16))),"DNM")</f>
        <v>46.4430074257426</v>
      </c>
      <c r="AJ75" s="16" t="n">
        <f aca="false">IFERROR(AJ74*(1-($AR$16*($F75-$AU$16))),"DNM")</f>
        <v>86.6991803278689</v>
      </c>
      <c r="AK75" s="16" t="n">
        <f aca="false">IFERROR(AK74*(1-($AR$16*($F75-$AU$16))),"DNM")</f>
        <v>130.80152027027</v>
      </c>
      <c r="AL75" s="16" t="n">
        <f aca="false">IFERROR(AL74*(1-($AR$16*($F75-$AU$16))),"DNM")</f>
        <v>172.236946721311</v>
      </c>
      <c r="AM75" s="16" t="n">
        <f aca="false">IFERROR(AM74*(1-($AR$16*($F75-$AU$16))),"DNM")</f>
        <v>216.380862619808</v>
      </c>
      <c r="AN75" s="16" t="n">
        <f aca="false">IFERROR(AN74*(1-($AR$16*($F75-$AU$16))),"DNM")</f>
        <v>275.223418526786</v>
      </c>
    </row>
    <row r="76" customFormat="false" ht="14" hidden="false" customHeight="false" outlineLevel="0" collapsed="false">
      <c r="B76" s="78"/>
      <c r="C76" s="13" t="n">
        <v>4</v>
      </c>
      <c r="E76" s="22" t="s">
        <v>86</v>
      </c>
      <c r="F76" s="23" t="n">
        <v>14</v>
      </c>
      <c r="G76" s="16"/>
      <c r="H76" s="16" t="n">
        <f aca="false">IFERROR(H74*(1-($AR$16*($F76-$AU$16))),"DNM")</f>
        <v>16.856497845868</v>
      </c>
      <c r="I76" s="16" t="n">
        <f aca="false">IFERROR(I74*(1-($AR$16*($F76-$AU$16))),"DNM")</f>
        <v>23.2528793214725</v>
      </c>
      <c r="J76" s="16" t="n">
        <f aca="false">IFERROR(J74*(1-($AR$16*($F76-$AU$16))),"DNM")</f>
        <v>31.6971484278189</v>
      </c>
      <c r="K76" s="16" t="n">
        <f aca="false">IFERROR(K74*(1-($AR$16*($F76-$AU$16))),"DNM")</f>
        <v>42.5191748412265</v>
      </c>
      <c r="L76" s="16" t="n">
        <f aca="false">IFERROR(L74*(1-($AR$16*($F76-$AU$16))),"DNM")</f>
        <v>53.3796583356787</v>
      </c>
      <c r="N76" s="16" t="n">
        <f aca="false">IFERROR(N74*(1-($AR$16*($F76-$AU$16))),"DNM")</f>
        <v>43.0980816831683</v>
      </c>
      <c r="O76" s="16" t="n">
        <f aca="false">IFERROR(O74*(1-($AR$16*($F76-$AU$16))),"DNM")</f>
        <v>80.4549180327869</v>
      </c>
      <c r="P76" s="16" t="n">
        <f aca="false">IFERROR(P74*(1-($AR$16*($F76-$AU$16))),"DNM")</f>
        <v>121.380912162162</v>
      </c>
      <c r="Q76" s="16" t="n">
        <f aca="false">IFERROR(Q74*(1-($AR$16*($F76-$AU$16))),"DNM")</f>
        <v>159.832069672131</v>
      </c>
      <c r="R76" s="16" t="n">
        <f aca="false">IFERROR(R74*(1-($AR$16*($F76-$AU$16))),"DNM")</f>
        <v>200.796645367412</v>
      </c>
      <c r="S76" s="16" t="n">
        <f aca="false">IFERROR(S74*(1-($AR$16*($F76-$AU$16))),"DNM")</f>
        <v>255.401233258929</v>
      </c>
      <c r="U76" s="16"/>
      <c r="V76" s="16"/>
      <c r="W76" s="16"/>
      <c r="X76" s="16"/>
      <c r="Y76" s="16"/>
      <c r="Z76" s="16"/>
      <c r="AB76" s="16"/>
      <c r="AC76" s="16"/>
      <c r="AD76" s="16"/>
      <c r="AE76" s="16"/>
      <c r="AF76" s="16"/>
      <c r="AG76" s="16"/>
      <c r="AI76" s="16" t="n">
        <f aca="false">IFERROR(AI74*(1-($AR$16*($F76-$AU$16))),"DNM")</f>
        <v>43.0980816831683</v>
      </c>
      <c r="AJ76" s="16" t="n">
        <f aca="false">IFERROR(AJ74*(1-($AR$16*($F76-$AU$16))),"DNM")</f>
        <v>80.4549180327869</v>
      </c>
      <c r="AK76" s="16" t="n">
        <f aca="false">IFERROR(AK74*(1-($AR$16*($F76-$AU$16))),"DNM")</f>
        <v>121.380912162162</v>
      </c>
      <c r="AL76" s="16" t="n">
        <f aca="false">IFERROR(AL74*(1-($AR$16*($F76-$AU$16))),"DNM")</f>
        <v>159.832069672131</v>
      </c>
      <c r="AM76" s="16" t="n">
        <f aca="false">IFERROR(AM74*(1-($AR$16*($F76-$AU$16))),"DNM")</f>
        <v>200.796645367412</v>
      </c>
      <c r="AN76" s="16" t="n">
        <f aca="false">IFERROR(AN74*(1-($AR$16*($F76-$AU$16))),"DNM")</f>
        <v>255.401233258929</v>
      </c>
    </row>
    <row r="77" customFormat="false" ht="14" hidden="false" customHeight="false" outlineLevel="0" collapsed="false">
      <c r="B77" s="78"/>
      <c r="C77" s="13" t="n">
        <v>4</v>
      </c>
      <c r="E77" s="31" t="s">
        <v>87</v>
      </c>
      <c r="F77" s="15" t="n">
        <v>6</v>
      </c>
      <c r="G77" s="32"/>
      <c r="H77" s="32" t="n">
        <f aca="false">IFERROR(H78*(1-($AR$16*($F77-$AU$16))),"DNM")</f>
        <v>22.0895598636898</v>
      </c>
      <c r="I77" s="32" t="n">
        <f aca="false">IFERROR(I78*(1-($AR$16*($F77-$AU$16))),"DNM")</f>
        <v>30.4716836481386</v>
      </c>
      <c r="J77" s="32" t="n">
        <f aca="false">IFERROR(J78*(1-($AR$16*($F77-$AU$16))),"DNM")</f>
        <v>41.5374571934701</v>
      </c>
      <c r="K77" s="32" t="n">
        <f aca="false">IFERROR(K78*(1-($AR$16*($F77-$AU$16))),"DNM")</f>
        <v>55.7191574785028</v>
      </c>
      <c r="L77" s="32" t="n">
        <f aca="false">IFERROR(L78*(1-($AR$16*($F77-$AU$16))),"DNM")</f>
        <v>69.9512537592924</v>
      </c>
      <c r="N77" s="32" t="n">
        <f aca="false">IFERROR(N78*(1-($AR$16*($F77-$AU$16))),"DNM")</f>
        <v>56.4777846534653</v>
      </c>
      <c r="O77" s="32" t="n">
        <f aca="false">IFERROR(O78*(1-($AR$16*($F77-$AU$16))),"DNM")</f>
        <v>105.431967213115</v>
      </c>
      <c r="P77" s="32" t="n">
        <f aca="false">IFERROR(P78*(1-($AR$16*($F77-$AU$16))),"DNM")</f>
        <v>159.063344594595</v>
      </c>
      <c r="Q77" s="32" t="n">
        <f aca="false">IFERROR(Q78*(1-($AR$16*($F77-$AU$16))),"DNM")</f>
        <v>209.451577868852</v>
      </c>
      <c r="R77" s="32" t="n">
        <f aca="false">IFERROR(R78*(1-($AR$16*($F77-$AU$16))),"DNM")</f>
        <v>263.133514376997</v>
      </c>
      <c r="S77" s="32" t="n">
        <f aca="false">IFERROR(S78*(1-($AR$16*($F77-$AU$16))),"DNM")</f>
        <v>334.689974330357</v>
      </c>
      <c r="U77" s="16"/>
      <c r="V77" s="16"/>
      <c r="W77" s="16"/>
      <c r="X77" s="16"/>
      <c r="Y77" s="16"/>
      <c r="Z77" s="16"/>
      <c r="AB77" s="16"/>
      <c r="AC77" s="16"/>
      <c r="AD77" s="16"/>
      <c r="AE77" s="16"/>
      <c r="AF77" s="16"/>
      <c r="AG77" s="16"/>
      <c r="AI77" s="32" t="n">
        <f aca="false">IFERROR(AI78*(1-($AR$16*($F77-$AU$16))),"DNM")</f>
        <v>56.4777846534653</v>
      </c>
      <c r="AJ77" s="32" t="n">
        <f aca="false">IFERROR(AJ78*(1-($AR$16*($F77-$AU$16))),"DNM")</f>
        <v>105.431967213115</v>
      </c>
      <c r="AK77" s="32" t="n">
        <f aca="false">IFERROR(AK78*(1-($AR$16*($F77-$AU$16))),"DNM")</f>
        <v>159.063344594595</v>
      </c>
      <c r="AL77" s="32" t="n">
        <f aca="false">IFERROR(AL78*(1-($AR$16*($F77-$AU$16))),"DNM")</f>
        <v>209.451577868852</v>
      </c>
      <c r="AM77" s="32" t="n">
        <f aca="false">IFERROR(AM78*(1-($AR$16*($F77-$AU$16))),"DNM")</f>
        <v>263.133514376997</v>
      </c>
      <c r="AN77" s="32" t="n">
        <f aca="false">IFERROR(AN78*(1-($AR$16*($F77-$AU$16))),"DNM")</f>
        <v>334.689974330357</v>
      </c>
    </row>
    <row r="78" customFormat="false" ht="14" hidden="false" customHeight="false" outlineLevel="0" collapsed="false">
      <c r="B78" s="78"/>
      <c r="C78" s="13" t="n">
        <v>4</v>
      </c>
      <c r="E78" s="34" t="s">
        <v>88</v>
      </c>
      <c r="F78" s="27" t="n">
        <v>9</v>
      </c>
      <c r="G78" s="28"/>
      <c r="H78" s="29" t="n">
        <f aca="false">H74</f>
        <v>20.1271616070066</v>
      </c>
      <c r="I78" s="29" t="n">
        <f aca="false">I74</f>
        <v>27.7646320256388</v>
      </c>
      <c r="J78" s="29" t="n">
        <f aca="false">J74</f>
        <v>37.8473414063509</v>
      </c>
      <c r="K78" s="29" t="n">
        <f aca="false">K74</f>
        <v>50.7691639895242</v>
      </c>
      <c r="L78" s="29" t="n">
        <f aca="false">L74</f>
        <v>63.7369054754373</v>
      </c>
      <c r="N78" s="80" t="n">
        <f aca="false">N74</f>
        <v>51.460396039604</v>
      </c>
      <c r="O78" s="80" t="n">
        <f aca="false">O74</f>
        <v>96.0655737704918</v>
      </c>
      <c r="P78" s="80" t="n">
        <f aca="false">P74</f>
        <v>144.932432432432</v>
      </c>
      <c r="Q78" s="80" t="n">
        <f aca="false">Q74</f>
        <v>190.844262295082</v>
      </c>
      <c r="R78" s="80" t="n">
        <f aca="false">R74</f>
        <v>239.757188498403</v>
      </c>
      <c r="S78" s="80" t="n">
        <f aca="false">S74</f>
        <v>304.956696428571</v>
      </c>
      <c r="U78" s="16"/>
      <c r="V78" s="16"/>
      <c r="W78" s="16"/>
      <c r="X78" s="16"/>
      <c r="Y78" s="16"/>
      <c r="Z78" s="16"/>
      <c r="AB78" s="16"/>
      <c r="AC78" s="16"/>
      <c r="AD78" s="16"/>
      <c r="AE78" s="16"/>
      <c r="AF78" s="16"/>
      <c r="AG78" s="16"/>
      <c r="AI78" s="80" t="n">
        <f aca="false">AI74</f>
        <v>51.460396039604</v>
      </c>
      <c r="AJ78" s="80" t="n">
        <f aca="false">AJ74</f>
        <v>96.0655737704918</v>
      </c>
      <c r="AK78" s="80" t="n">
        <f aca="false">AK74</f>
        <v>144.932432432432</v>
      </c>
      <c r="AL78" s="80" t="n">
        <f aca="false">AL74</f>
        <v>190.844262295082</v>
      </c>
      <c r="AM78" s="80" t="n">
        <f aca="false">AM74</f>
        <v>239.757188498403</v>
      </c>
      <c r="AN78" s="80" t="n">
        <f aca="false">AN74</f>
        <v>304.956696428571</v>
      </c>
    </row>
    <row r="79" customFormat="false" ht="15" hidden="false" customHeight="false" outlineLevel="0" collapsed="false">
      <c r="B79" s="78"/>
      <c r="C79" s="13" t="n">
        <v>4</v>
      </c>
      <c r="E79" s="58" t="s">
        <v>89</v>
      </c>
      <c r="F79" s="59" t="n">
        <v>12</v>
      </c>
      <c r="G79" s="60"/>
      <c r="H79" s="60" t="n">
        <f aca="false">IFERROR(H78*(1-($AR$16*($F79-$AU$16))),"DNM")</f>
        <v>18.1647633503235</v>
      </c>
      <c r="I79" s="60" t="n">
        <f aca="false">IFERROR(I78*(1-($AR$16*($F79-$AU$16))),"DNM")</f>
        <v>25.057580403139</v>
      </c>
      <c r="J79" s="60" t="n">
        <f aca="false">IFERROR(J78*(1-($AR$16*($F79-$AU$16))),"DNM")</f>
        <v>34.1572256192317</v>
      </c>
      <c r="K79" s="60" t="n">
        <f aca="false">IFERROR(K78*(1-($AR$16*($F79-$AU$16))),"DNM")</f>
        <v>45.8191705005456</v>
      </c>
      <c r="L79" s="60" t="n">
        <f aca="false">IFERROR(L78*(1-($AR$16*($F79-$AU$16))),"DNM")</f>
        <v>57.5225571915821</v>
      </c>
      <c r="N79" s="16" t="n">
        <f aca="false">IFERROR(N78*(1-($AR$16*($F79-$AU$16))),"DNM")</f>
        <v>46.4430074257426</v>
      </c>
      <c r="O79" s="16" t="n">
        <f aca="false">IFERROR(O78*(1-($AR$16*($F79-$AU$16))),"DNM")</f>
        <v>86.6991803278689</v>
      </c>
      <c r="P79" s="16" t="n">
        <f aca="false">IFERROR(P78*(1-($AR$16*($F79-$AU$16))),"DNM")</f>
        <v>130.80152027027</v>
      </c>
      <c r="Q79" s="16" t="n">
        <f aca="false">IFERROR(Q78*(1-($AR$16*($F79-$AU$16))),"DNM")</f>
        <v>172.236946721311</v>
      </c>
      <c r="R79" s="16" t="n">
        <f aca="false">IFERROR(R78*(1-($AR$16*($F79-$AU$16))),"DNM")</f>
        <v>216.380862619808</v>
      </c>
      <c r="S79" s="16" t="n">
        <f aca="false">IFERROR(S78*(1-($AR$16*($F79-$AU$16))),"DNM")</f>
        <v>275.223418526786</v>
      </c>
      <c r="U79" s="16"/>
      <c r="V79" s="16"/>
      <c r="W79" s="16"/>
      <c r="X79" s="16"/>
      <c r="Y79" s="16"/>
      <c r="Z79" s="16"/>
      <c r="AB79" s="16"/>
      <c r="AC79" s="16"/>
      <c r="AD79" s="16"/>
      <c r="AE79" s="16"/>
      <c r="AF79" s="16"/>
      <c r="AG79" s="16"/>
      <c r="AI79" s="16" t="n">
        <f aca="false">IFERROR(AI78*(1-($AR$16*($F79-$AU$16))),"DNM")</f>
        <v>46.4430074257426</v>
      </c>
      <c r="AJ79" s="16" t="n">
        <f aca="false">IFERROR(AJ78*(1-($AR$16*($F79-$AU$16))),"DNM")</f>
        <v>86.6991803278689</v>
      </c>
      <c r="AK79" s="16" t="n">
        <f aca="false">IFERROR(AK78*(1-($AR$16*($F79-$AU$16))),"DNM")</f>
        <v>130.80152027027</v>
      </c>
      <c r="AL79" s="16" t="n">
        <f aca="false">IFERROR(AL78*(1-($AR$16*($F79-$AU$16))),"DNM")</f>
        <v>172.236946721311</v>
      </c>
      <c r="AM79" s="16" t="n">
        <f aca="false">IFERROR(AM78*(1-($AR$16*($F79-$AU$16))),"DNM")</f>
        <v>216.380862619808</v>
      </c>
      <c r="AN79" s="16" t="n">
        <f aca="false">IFERROR(AN78*(1-($AR$16*($F79-$AU$16))),"DNM")</f>
        <v>275.223418526786</v>
      </c>
    </row>
    <row r="80" customFormat="false" ht="15" hidden="false" customHeight="false" outlineLevel="0" collapsed="false">
      <c r="B80" s="78"/>
      <c r="C80" s="13" t="n">
        <v>4</v>
      </c>
      <c r="D80" s="36" t="s">
        <v>91</v>
      </c>
      <c r="E80" s="36"/>
      <c r="F80" s="37" t="n">
        <v>9</v>
      </c>
      <c r="G80" s="62"/>
      <c r="H80" s="38" t="n">
        <v>19.5564654030109</v>
      </c>
      <c r="I80" s="38" t="n">
        <v>40.5378128146439</v>
      </c>
      <c r="J80" s="38" t="n">
        <v>48.4605589921052</v>
      </c>
      <c r="K80" s="38" t="n">
        <v>78.8843013996553</v>
      </c>
      <c r="L80" s="38" t="n">
        <v>136.36594533453</v>
      </c>
      <c r="N80" s="39"/>
      <c r="O80" s="39"/>
      <c r="P80" s="39"/>
      <c r="Q80" s="39"/>
      <c r="R80" s="39"/>
      <c r="S80" s="39"/>
      <c r="U80" s="41"/>
      <c r="V80" s="41"/>
      <c r="W80" s="41"/>
      <c r="X80" s="41"/>
      <c r="Y80" s="41"/>
      <c r="Z80" s="41"/>
      <c r="AB80" s="41"/>
      <c r="AC80" s="41"/>
      <c r="AD80" s="41"/>
      <c r="AE80" s="41"/>
      <c r="AF80" s="41"/>
      <c r="AG80" s="41"/>
      <c r="AI80" s="39"/>
      <c r="AJ80" s="39"/>
      <c r="AK80" s="39"/>
      <c r="AL80" s="39"/>
      <c r="AM80" s="39"/>
      <c r="AN80" s="39"/>
    </row>
    <row r="81" customFormat="false" ht="15" hidden="false" customHeight="false" outlineLevel="0" collapsed="false">
      <c r="B81" s="78"/>
      <c r="C81" s="13" t="n">
        <v>4</v>
      </c>
      <c r="D81" s="42" t="s">
        <v>92</v>
      </c>
      <c r="E81" s="42"/>
      <c r="F81" s="43" t="n">
        <v>12</v>
      </c>
      <c r="G81" s="44"/>
      <c r="H81" s="44" t="n">
        <f aca="false">IFERROR(H80*(1-($AR$16*($F81-$AU$16))),"DNM")</f>
        <v>17.6497100262173</v>
      </c>
      <c r="I81" s="44" t="n">
        <f aca="false">IFERROR(I80*(1-($AR$16*($F81-$AU$16))),"DNM")</f>
        <v>36.5853760652161</v>
      </c>
      <c r="J81" s="44" t="n">
        <f aca="false">IFERROR(J80*(1-($AR$16*($F81-$AU$16))),"DNM")</f>
        <v>43.7356544903749</v>
      </c>
      <c r="K81" s="44" t="n">
        <f aca="false">IFERROR(K80*(1-($AR$16*($F81-$AU$16))),"DNM")</f>
        <v>71.1930820131889</v>
      </c>
      <c r="L81" s="44" t="n">
        <f aca="false">IFERROR(L80*(1-($AR$16*($F81-$AU$16))),"DNM")</f>
        <v>123.070265664413</v>
      </c>
      <c r="N81" s="39"/>
      <c r="O81" s="39"/>
      <c r="P81" s="39"/>
      <c r="Q81" s="39"/>
      <c r="R81" s="39"/>
      <c r="S81" s="39"/>
      <c r="U81" s="41"/>
      <c r="V81" s="41"/>
      <c r="W81" s="41"/>
      <c r="X81" s="41"/>
      <c r="Y81" s="41"/>
      <c r="Z81" s="41"/>
      <c r="AB81" s="41"/>
      <c r="AC81" s="41"/>
      <c r="AD81" s="41"/>
      <c r="AE81" s="41"/>
      <c r="AF81" s="41"/>
      <c r="AG81" s="41"/>
      <c r="AI81" s="39"/>
      <c r="AJ81" s="39"/>
      <c r="AK81" s="39"/>
      <c r="AL81" s="39"/>
      <c r="AM81" s="39"/>
      <c r="AN81" s="39"/>
    </row>
    <row r="82" customFormat="false" ht="15" hidden="false" customHeight="false" outlineLevel="0" collapsed="false">
      <c r="B82" s="78"/>
      <c r="C82" s="13" t="n">
        <v>5</v>
      </c>
      <c r="E82" s="31" t="s">
        <v>94</v>
      </c>
      <c r="F82" s="15" t="n">
        <v>6</v>
      </c>
      <c r="G82" s="32"/>
      <c r="H82" s="32" t="n">
        <f aca="false">IFERROR(H83*(1-($AR$16*($F82-$AU$16))),"DNM")</f>
        <v>22.2351469835393</v>
      </c>
      <c r="I82" s="32" t="n">
        <f aca="false">IFERROR(I83*(1-($AR$16*($F82-$AU$16))),"DNM")</f>
        <v>35.3713195401916</v>
      </c>
      <c r="J82" s="32" t="n">
        <f aca="false">IFERROR(J83*(1-($AR$16*($F82-$AU$16))),"DNM")</f>
        <v>44.2923901392718</v>
      </c>
      <c r="K82" s="32" t="n">
        <f aca="false">IFERROR(K83*(1-($AR$16*($F82-$AU$16))),"DNM")</f>
        <v>63.3929702622981</v>
      </c>
      <c r="L82" s="32" t="n">
        <f aca="false">IFERROR(L83*(1-($AR$16*($F82-$AU$16))),"DNM")</f>
        <v>80.5600972844459</v>
      </c>
      <c r="N82" s="32" t="n">
        <f aca="false">IFERROR(N83*(1-($AR$16*($F82-$AU$16))),"DNM")</f>
        <v>61.6121287128713</v>
      </c>
      <c r="O82" s="32" t="n">
        <f aca="false">IFERROR(O83*(1-($AR$16*($F82-$AU$16))),"DNM")</f>
        <v>113.866524590164</v>
      </c>
      <c r="P82" s="32" t="n">
        <f aca="false">IFERROR(P83*(1-($AR$16*($F82-$AU$16))),"DNM")</f>
        <v>171.788412162162</v>
      </c>
      <c r="Q82" s="32" t="n">
        <f aca="false">IFERROR(Q83*(1-($AR$16*($F82-$AU$16))),"DNM")</f>
        <v>225.239385245902</v>
      </c>
      <c r="R82" s="32" t="n">
        <f aca="false">IFERROR(R83*(1-($AR$16*($F82-$AU$16))),"DNM")</f>
        <v>286.682428115016</v>
      </c>
      <c r="S82" s="32" t="n">
        <f aca="false">IFERROR(S83*(1-($AR$16*($F82-$AU$16))),"DNM")</f>
        <v>377.677677455357</v>
      </c>
      <c r="U82" s="16"/>
      <c r="V82" s="16"/>
      <c r="W82" s="16"/>
      <c r="X82" s="16"/>
      <c r="Y82" s="16"/>
      <c r="Z82" s="16"/>
      <c r="AB82" s="16"/>
      <c r="AC82" s="16"/>
      <c r="AD82" s="16"/>
      <c r="AE82" s="16"/>
      <c r="AF82" s="16"/>
      <c r="AG82" s="16"/>
      <c r="AI82" s="32" t="n">
        <f aca="false">IFERROR(AI83*(1-($AR$16*($F82-$AU$16))),"DNM")</f>
        <v>61.6121287128713</v>
      </c>
      <c r="AJ82" s="32" t="n">
        <f aca="false">IFERROR(AJ83*(1-($AR$16*($F82-$AU$16))),"DNM")</f>
        <v>113.866524590164</v>
      </c>
      <c r="AK82" s="32" t="n">
        <f aca="false">IFERROR(AK83*(1-($AR$16*($F82-$AU$16))),"DNM")</f>
        <v>171.788412162162</v>
      </c>
      <c r="AL82" s="32" t="n">
        <f aca="false">IFERROR(AL83*(1-($AR$16*($F82-$AU$16))),"DNM")</f>
        <v>225.239385245902</v>
      </c>
      <c r="AM82" s="32" t="n">
        <f aca="false">IFERROR(AM83*(1-($AR$16*($F82-$AU$16))),"DNM")</f>
        <v>286.682428115016</v>
      </c>
      <c r="AN82" s="32" t="n">
        <f aca="false">IFERROR(AN83*(1-($AR$16*($F82-$AU$16))),"DNM")</f>
        <v>377.677677455357</v>
      </c>
    </row>
    <row r="83" customFormat="false" ht="15" hidden="false" customHeight="false" outlineLevel="0" collapsed="false">
      <c r="B83" s="78"/>
      <c r="C83" s="13" t="n">
        <v>5</v>
      </c>
      <c r="E83" s="26" t="s">
        <v>95</v>
      </c>
      <c r="F83" s="27" t="n">
        <v>9</v>
      </c>
      <c r="G83" s="28"/>
      <c r="H83" s="29" t="n">
        <v>20.2598150191702</v>
      </c>
      <c r="I83" s="29" t="n">
        <v>32.2289927473272</v>
      </c>
      <c r="J83" s="29" t="n">
        <v>40.3575308786075</v>
      </c>
      <c r="K83" s="29" t="n">
        <v>57.7612485305678</v>
      </c>
      <c r="L83" s="29" t="n">
        <v>73.4032777079234</v>
      </c>
      <c r="N83" s="80" t="n">
        <f aca="false">N40/(1+N$92)</f>
        <v>56.1386138613861</v>
      </c>
      <c r="O83" s="80" t="n">
        <f aca="false">O40/(1+O$92)</f>
        <v>103.750819672131</v>
      </c>
      <c r="P83" s="80" t="n">
        <f aca="false">P40/(1+P$92)</f>
        <v>156.527027027027</v>
      </c>
      <c r="Q83" s="80" t="n">
        <f aca="false">Q40/(1+Q$92)</f>
        <v>205.229508196721</v>
      </c>
      <c r="R83" s="80" t="n">
        <f aca="false">R40/(1+R$92)</f>
        <v>261.214057507987</v>
      </c>
      <c r="S83" s="80" t="n">
        <f aca="false">S40/(1+S$92)</f>
        <v>344.125446428571</v>
      </c>
      <c r="U83" s="16"/>
      <c r="V83" s="16"/>
      <c r="W83" s="16"/>
      <c r="X83" s="16"/>
      <c r="Y83" s="16"/>
      <c r="Z83" s="16"/>
      <c r="AB83" s="16"/>
      <c r="AC83" s="16"/>
      <c r="AD83" s="16"/>
      <c r="AE83" s="16"/>
      <c r="AF83" s="16"/>
      <c r="AG83" s="16"/>
      <c r="AI83" s="80" t="n">
        <f aca="false">AI40/(1+AI$92)</f>
        <v>56.1386138613861</v>
      </c>
      <c r="AJ83" s="80" t="n">
        <f aca="false">AJ40/(1+AJ$92)</f>
        <v>103.750819672131</v>
      </c>
      <c r="AK83" s="80" t="n">
        <f aca="false">AK40/(1+AK$92)</f>
        <v>156.527027027027</v>
      </c>
      <c r="AL83" s="80" t="n">
        <f aca="false">AL40/(1+AL$92)</f>
        <v>205.229508196721</v>
      </c>
      <c r="AM83" s="80" t="n">
        <f aca="false">AM40/(1+AM$92)</f>
        <v>261.214057507987</v>
      </c>
      <c r="AN83" s="80" t="n">
        <f aca="false">AN40/(1+AN$92)</f>
        <v>344.125446428571</v>
      </c>
    </row>
    <row r="84" customFormat="false" ht="16" hidden="false" customHeight="false" outlineLevel="0" collapsed="false">
      <c r="B84" s="78"/>
      <c r="C84" s="13" t="n">
        <v>5</v>
      </c>
      <c r="E84" s="82" t="s">
        <v>96</v>
      </c>
      <c r="F84" s="83" t="n">
        <v>9</v>
      </c>
      <c r="G84" s="84"/>
      <c r="H84" s="85" t="n">
        <f aca="false">H83</f>
        <v>20.2598150191702</v>
      </c>
      <c r="I84" s="85" t="n">
        <f aca="false">I83</f>
        <v>32.2289927473272</v>
      </c>
      <c r="J84" s="85" t="n">
        <f aca="false">J83</f>
        <v>40.3575308786075</v>
      </c>
      <c r="K84" s="85" t="n">
        <f aca="false">K83</f>
        <v>57.7612485305678</v>
      </c>
      <c r="L84" s="85" t="n">
        <f aca="false">L83</f>
        <v>73.4032777079234</v>
      </c>
      <c r="N84" s="80" t="n">
        <f aca="false">N83</f>
        <v>56.1386138613861</v>
      </c>
      <c r="O84" s="80" t="n">
        <f aca="false">O83</f>
        <v>103.750819672131</v>
      </c>
      <c r="P84" s="80" t="n">
        <f aca="false">P83</f>
        <v>156.527027027027</v>
      </c>
      <c r="Q84" s="80" t="n">
        <f aca="false">Q83</f>
        <v>205.229508196721</v>
      </c>
      <c r="R84" s="80" t="n">
        <f aca="false">R83</f>
        <v>261.214057507987</v>
      </c>
      <c r="S84" s="80" t="n">
        <f aca="false">S83</f>
        <v>344.125446428571</v>
      </c>
      <c r="U84" s="16"/>
      <c r="V84" s="16"/>
      <c r="W84" s="16"/>
      <c r="X84" s="16"/>
      <c r="Y84" s="16"/>
      <c r="Z84" s="16"/>
      <c r="AB84" s="16"/>
      <c r="AC84" s="16"/>
      <c r="AD84" s="16"/>
      <c r="AE84" s="16"/>
      <c r="AF84" s="16"/>
      <c r="AG84" s="16"/>
      <c r="AI84" s="80" t="n">
        <f aca="false">AI83</f>
        <v>56.1386138613861</v>
      </c>
      <c r="AJ84" s="80" t="n">
        <f aca="false">AJ83</f>
        <v>103.750819672131</v>
      </c>
      <c r="AK84" s="80" t="n">
        <f aca="false">AK83</f>
        <v>156.527027027027</v>
      </c>
      <c r="AL84" s="80" t="n">
        <f aca="false">AL83</f>
        <v>205.229508196721</v>
      </c>
      <c r="AM84" s="80" t="n">
        <f aca="false">AM83</f>
        <v>261.214057507987</v>
      </c>
      <c r="AN84" s="80" t="n">
        <f aca="false">AN83</f>
        <v>344.125446428571</v>
      </c>
    </row>
    <row r="85" customFormat="false" ht="16" hidden="false" customHeight="false" outlineLevel="0" collapsed="false">
      <c r="B85" s="78"/>
      <c r="C85" s="13" t="n">
        <v>5</v>
      </c>
      <c r="D85" s="72" t="s">
        <v>98</v>
      </c>
      <c r="E85" s="72"/>
      <c r="F85" s="51" t="n">
        <v>12</v>
      </c>
      <c r="G85" s="52" t="n">
        <v>10.4404386978984</v>
      </c>
      <c r="H85" s="52" t="n">
        <v>21.7388802566073</v>
      </c>
      <c r="I85" s="52" t="n">
        <v>43.7380838435694</v>
      </c>
      <c r="J85" s="52" t="n">
        <v>52.1718378296354</v>
      </c>
      <c r="K85" s="52" t="n">
        <v>90.3013123552159</v>
      </c>
      <c r="L85" s="52" t="n">
        <v>139.885312021778</v>
      </c>
      <c r="N85" s="39"/>
      <c r="O85" s="39"/>
      <c r="P85" s="39"/>
      <c r="Q85" s="39"/>
      <c r="R85" s="39"/>
      <c r="S85" s="39"/>
      <c r="U85" s="41"/>
      <c r="V85" s="41"/>
      <c r="W85" s="41"/>
      <c r="X85" s="41"/>
      <c r="Y85" s="41"/>
      <c r="Z85" s="41"/>
      <c r="AB85" s="41"/>
      <c r="AC85" s="41"/>
      <c r="AD85" s="41"/>
      <c r="AE85" s="41"/>
      <c r="AF85" s="41"/>
      <c r="AG85" s="41"/>
      <c r="AI85" s="39"/>
      <c r="AJ85" s="39"/>
      <c r="AK85" s="39"/>
      <c r="AL85" s="39"/>
      <c r="AM85" s="39"/>
      <c r="AN85" s="39"/>
    </row>
    <row r="86" customFormat="false" ht="15" hidden="false" customHeight="false" outlineLevel="0" collapsed="false">
      <c r="B86" s="78"/>
      <c r="C86" s="13" t="n">
        <v>6</v>
      </c>
      <c r="E86" s="31" t="s">
        <v>100</v>
      </c>
      <c r="F86" s="15" t="n">
        <v>6</v>
      </c>
      <c r="G86" s="32"/>
      <c r="H86" s="32" t="n">
        <f aca="false">IFERROR(H87*(1-($AR$16*($F86-$AU$16))),"DNM")</f>
        <v>23.182737802865</v>
      </c>
      <c r="I86" s="32" t="n">
        <f aca="false">IFERROR(I87*(1-($AR$16*($F86-$AU$16))),"DNM")</f>
        <v>35.7943365101823</v>
      </c>
      <c r="J86" s="32" t="n">
        <f aca="false">IFERROR(J87*(1-($AR$16*($F86-$AU$16))),"DNM")</f>
        <v>48.2463980299577</v>
      </c>
      <c r="K86" s="32" t="n">
        <f aca="false">IFERROR(K87*(1-($AR$16*($F86-$AU$16))),"DNM")</f>
        <v>65.972403415045</v>
      </c>
      <c r="L86" s="32" t="n">
        <f aca="false">IFERROR(L87*(1-($AR$16*($F86-$AU$16))),"DNM")</f>
        <v>86.5808387843108</v>
      </c>
      <c r="N86" s="24"/>
      <c r="O86" s="24"/>
      <c r="P86" s="24"/>
      <c r="Q86" s="24"/>
      <c r="R86" s="24"/>
      <c r="S86" s="24"/>
      <c r="U86" s="16"/>
      <c r="V86" s="16"/>
      <c r="W86" s="16"/>
      <c r="X86" s="16"/>
      <c r="Y86" s="16"/>
      <c r="Z86" s="16"/>
      <c r="AB86" s="16"/>
      <c r="AC86" s="16"/>
      <c r="AD86" s="16"/>
      <c r="AE86" s="16"/>
      <c r="AF86" s="16"/>
      <c r="AG86" s="16"/>
      <c r="AI86" s="24"/>
      <c r="AJ86" s="24"/>
      <c r="AK86" s="24"/>
      <c r="AL86" s="24"/>
      <c r="AM86" s="24"/>
      <c r="AN86" s="24"/>
    </row>
    <row r="87" customFormat="false" ht="14" hidden="false" customHeight="false" outlineLevel="0" collapsed="false">
      <c r="B87" s="78"/>
      <c r="C87" s="13" t="n">
        <v>6</v>
      </c>
      <c r="E87" s="26" t="s">
        <v>101</v>
      </c>
      <c r="F87" s="27" t="n">
        <v>9</v>
      </c>
      <c r="G87" s="28"/>
      <c r="H87" s="29" t="n">
        <v>21.1232235105832</v>
      </c>
      <c r="I87" s="29" t="n">
        <v>32.614429622034</v>
      </c>
      <c r="J87" s="29" t="n">
        <v>43.9602715534922</v>
      </c>
      <c r="K87" s="29" t="n">
        <v>60.1115293075581</v>
      </c>
      <c r="L87" s="29" t="n">
        <v>78.8891469560918</v>
      </c>
      <c r="N87" s="24"/>
      <c r="O87" s="24"/>
      <c r="P87" s="24"/>
      <c r="Q87" s="24"/>
      <c r="R87" s="24"/>
      <c r="S87" s="24"/>
      <c r="U87" s="16"/>
      <c r="V87" s="16"/>
      <c r="W87" s="16"/>
      <c r="X87" s="16"/>
      <c r="Y87" s="16"/>
      <c r="Z87" s="16"/>
      <c r="AB87" s="16"/>
      <c r="AC87" s="16"/>
      <c r="AD87" s="16"/>
      <c r="AE87" s="16"/>
      <c r="AF87" s="16"/>
      <c r="AG87" s="16"/>
      <c r="AI87" s="24"/>
      <c r="AJ87" s="24"/>
      <c r="AK87" s="24"/>
      <c r="AL87" s="24"/>
      <c r="AM87" s="24"/>
      <c r="AN87" s="24"/>
    </row>
    <row r="88" customFormat="false" ht="15" hidden="false" customHeight="false" outlineLevel="0" collapsed="false">
      <c r="B88" s="78"/>
      <c r="C88" s="13" t="n">
        <v>6</v>
      </c>
      <c r="E88" s="86" t="s">
        <v>102</v>
      </c>
      <c r="F88" s="87" t="n">
        <v>9</v>
      </c>
      <c r="G88" s="88"/>
      <c r="H88" s="89" t="n">
        <f aca="false">H87</f>
        <v>21.1232235105832</v>
      </c>
      <c r="I88" s="89" t="n">
        <f aca="false">I87</f>
        <v>32.614429622034</v>
      </c>
      <c r="J88" s="89" t="n">
        <f aca="false">J87</f>
        <v>43.9602715534922</v>
      </c>
      <c r="K88" s="89" t="n">
        <f aca="false">K87</f>
        <v>60.1115293075581</v>
      </c>
      <c r="L88" s="89" t="n">
        <f aca="false">L87</f>
        <v>78.8891469560918</v>
      </c>
      <c r="N88" s="24"/>
      <c r="O88" s="24"/>
      <c r="P88" s="24"/>
      <c r="Q88" s="24"/>
      <c r="R88" s="24"/>
      <c r="S88" s="24"/>
      <c r="U88" s="16"/>
      <c r="V88" s="16"/>
      <c r="W88" s="16"/>
      <c r="X88" s="16"/>
      <c r="Y88" s="16"/>
      <c r="Z88" s="16"/>
      <c r="AB88" s="16"/>
      <c r="AC88" s="16"/>
      <c r="AD88" s="16"/>
      <c r="AE88" s="16"/>
      <c r="AF88" s="16"/>
      <c r="AG88" s="16"/>
      <c r="AI88" s="24"/>
      <c r="AJ88" s="24"/>
      <c r="AK88" s="24"/>
      <c r="AL88" s="24"/>
      <c r="AM88" s="24"/>
      <c r="AN88" s="24"/>
    </row>
    <row r="89" customFormat="false" ht="16" hidden="false" customHeight="false" outlineLevel="0" collapsed="false">
      <c r="B89" s="78"/>
      <c r="C89" s="13" t="n">
        <v>6</v>
      </c>
      <c r="D89" s="72" t="s">
        <v>104</v>
      </c>
      <c r="E89" s="72"/>
      <c r="F89" s="51" t="n">
        <v>12</v>
      </c>
      <c r="G89" s="52" t="n">
        <v>10.5835681907856</v>
      </c>
      <c r="H89" s="52" t="n">
        <v>22.3829183590383</v>
      </c>
      <c r="I89" s="52" t="n">
        <v>43.3955795413638</v>
      </c>
      <c r="J89" s="52" t="n">
        <v>59.6248210184394</v>
      </c>
      <c r="K89" s="52" t="n">
        <v>110.181711201899</v>
      </c>
      <c r="L89" s="52" t="n">
        <v>220.209110394621</v>
      </c>
      <c r="N89" s="39"/>
      <c r="O89" s="39"/>
      <c r="P89" s="39"/>
      <c r="Q89" s="39"/>
      <c r="R89" s="39"/>
      <c r="S89" s="39"/>
      <c r="U89" s="41"/>
      <c r="V89" s="41"/>
      <c r="W89" s="41"/>
      <c r="X89" s="41"/>
      <c r="Y89" s="41"/>
      <c r="Z89" s="41"/>
      <c r="AB89" s="41"/>
      <c r="AC89" s="41"/>
      <c r="AD89" s="41"/>
      <c r="AE89" s="41"/>
      <c r="AF89" s="41"/>
      <c r="AG89" s="41"/>
      <c r="AI89" s="39"/>
      <c r="AJ89" s="39"/>
      <c r="AK89" s="39"/>
      <c r="AL89" s="39"/>
      <c r="AM89" s="39"/>
      <c r="AN89" s="39"/>
    </row>
    <row r="90" customFormat="false" ht="14" hidden="false" customHeight="false" outlineLevel="0" collapsed="false">
      <c r="N90" s="0"/>
      <c r="O90" s="0"/>
      <c r="P90" s="0"/>
      <c r="Q90" s="0"/>
      <c r="R90" s="0"/>
      <c r="S90" s="0"/>
    </row>
    <row r="91" customFormat="false" ht="15" hidden="false" customHeight="false" outlineLevel="0" collapsed="false">
      <c r="H91" s="90"/>
      <c r="I91" s="90"/>
      <c r="J91" s="90"/>
      <c r="K91" s="90"/>
      <c r="L91" s="90"/>
      <c r="N91" s="91" t="s">
        <v>105</v>
      </c>
      <c r="O91" s="91"/>
      <c r="P91" s="91"/>
      <c r="Q91" s="91"/>
      <c r="R91" s="91"/>
      <c r="S91" s="91"/>
      <c r="AI91" s="91" t="s">
        <v>105</v>
      </c>
      <c r="AJ91" s="91"/>
      <c r="AK91" s="91"/>
      <c r="AL91" s="91"/>
      <c r="AM91" s="91"/>
      <c r="AN91" s="91"/>
    </row>
    <row r="92" customFormat="false" ht="13" hidden="false" customHeight="false" outlineLevel="0" collapsed="false">
      <c r="H92" s="90"/>
      <c r="I92" s="90"/>
      <c r="J92" s="90"/>
      <c r="K92" s="90"/>
      <c r="L92" s="90"/>
      <c r="N92" s="92" t="n">
        <v>0.0687830687830688</v>
      </c>
      <c r="O92" s="92" t="n">
        <v>0.0409556313993174</v>
      </c>
      <c r="P92" s="92" t="n">
        <v>0.034965034965035</v>
      </c>
      <c r="Q92" s="92" t="n">
        <v>0.0427350427350427</v>
      </c>
      <c r="R92" s="92" t="n">
        <v>0.0719178082191781</v>
      </c>
      <c r="S92" s="92" t="n">
        <v>0.0722833891814265</v>
      </c>
      <c r="AI92" s="92" t="n">
        <v>0.0687830687830688</v>
      </c>
      <c r="AJ92" s="92" t="n">
        <v>0.0409556313993174</v>
      </c>
      <c r="AK92" s="92" t="n">
        <v>0.034965034965035</v>
      </c>
      <c r="AL92" s="92" t="n">
        <v>0.0427350427350427</v>
      </c>
      <c r="AM92" s="92" t="n">
        <v>0.0719178082191781</v>
      </c>
      <c r="AN92" s="92" t="n">
        <v>0.0722833891814265</v>
      </c>
    </row>
  </sheetData>
  <mergeCells count="17">
    <mergeCell ref="G1:L1"/>
    <mergeCell ref="N1:S1"/>
    <mergeCell ref="U1:Z1"/>
    <mergeCell ref="AB1:AG1"/>
    <mergeCell ref="AI1:AN1"/>
    <mergeCell ref="AV1:AW1"/>
    <mergeCell ref="D2:E2"/>
    <mergeCell ref="G2:L2"/>
    <mergeCell ref="N2:S2"/>
    <mergeCell ref="U2:Z2"/>
    <mergeCell ref="AB2:AG2"/>
    <mergeCell ref="AI2:AN2"/>
    <mergeCell ref="B4:B46"/>
    <mergeCell ref="AV4:AW4"/>
    <mergeCell ref="B47:B89"/>
    <mergeCell ref="N91:S91"/>
    <mergeCell ref="AI91:AN91"/>
  </mergeCells>
  <conditionalFormatting sqref="AZ4">
    <cfRule type="cellIs" priority="2" operator="greaterThan" aboveAverage="0" equalAverage="0" bottom="0" percent="0" rank="0" text="" dxfId="0">
      <formula>$AV$4</formula>
    </cfRule>
    <cfRule type="expression" priority="3" aboveAverage="0" equalAverage="0" bottom="0" percent="0" rank="0" text="" dxfId="1">
      <formula>LEN(TRIM(AZ4))=0</formula>
    </cfRule>
  </conditionalFormatting>
  <conditionalFormatting sqref="AZ7">
    <cfRule type="expression" priority="4" aboveAverage="0" equalAverage="0" bottom="0" percent="0" rank="0" text="" dxfId="2">
      <formula>LEN(TRIM(AZ7))=0</formula>
    </cfRule>
    <cfRule type="cellIs" priority="5" operator="greaterThan" aboveAverage="0" equalAverage="0" bottom="0" percent="0" rank="0" text="" dxfId="3">
      <formula>$AW$7</formula>
    </cfRule>
    <cfRule type="expression" priority="6" aboveAverage="0" equalAverage="0" bottom="0" percent="0" rank="0" text="" dxfId="4">
      <formula>InitialWarnings=0</formula>
    </cfRule>
    <cfRule type="cellIs" priority="7" operator="greaterThan" aboveAverage="0" equalAverage="0" bottom="0" percent="0" rank="0" text="" dxfId="5">
      <formula>$AV$7</formula>
    </cfRule>
  </conditionalFormatting>
  <conditionalFormatting sqref="AZ10">
    <cfRule type="expression" priority="8" aboveAverage="0" equalAverage="0" bottom="0" percent="0" rank="0" text="" dxfId="6">
      <formula>LEN(TRIM(AZ10))=0</formula>
    </cfRule>
    <cfRule type="cellIs" priority="9" operator="greaterThan" aboveAverage="0" equalAverage="0" bottom="0" percent="0" rank="0" text="" dxfId="7">
      <formula>$AW$10</formula>
    </cfRule>
    <cfRule type="expression" priority="10" aboveAverage="0" equalAverage="0" bottom="0" percent="0" rank="0" text="" dxfId="8">
      <formula>InitialWarnings=0</formula>
    </cfRule>
    <cfRule type="cellIs" priority="11" operator="greaterThan" aboveAverage="0" equalAverage="0" bottom="0" percent="0" rank="0" text="" dxfId="9">
      <formula>$AV$10</formula>
    </cfRule>
  </conditionalFormatting>
  <dataValidations count="1">
    <dataValidation allowBlank="true" operator="greaterThanOrEqual" showDropDown="false" showErrorMessage="true" showInputMessage="true" sqref="AR1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I92"/>
  <sheetViews>
    <sheetView windowProtection="false"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D10" activeCellId="0" sqref="1:1048576"/>
    </sheetView>
  </sheetViews>
  <sheetFormatPr defaultRowHeight="12.8"/>
  <cols>
    <col collapsed="false" hidden="false" max="2" min="1" style="0" width="7.56632653061225"/>
    <col collapsed="false" hidden="false" max="3" min="3" style="0" width="9.5765306122449"/>
    <col collapsed="false" hidden="false" max="5" min="4" style="0" width="15.2908163265306"/>
    <col collapsed="false" hidden="false" max="6" min="6" style="0" width="16.7142857142857"/>
    <col collapsed="false" hidden="false" max="12" min="7" style="1" width="7.56632653061225"/>
    <col collapsed="false" hidden="false" max="13" min="13" style="0" width="3.14285714285714"/>
    <col collapsed="false" hidden="false" max="20" min="14" style="0" width="7.56632653061225"/>
    <col collapsed="false" hidden="false" max="21" min="21" style="0" width="3.86224489795918"/>
    <col collapsed="false" hidden="false" max="22" min="22" style="0" width="18.7091836734694"/>
    <col collapsed="false" hidden="false" max="23" min="23" style="0" width="12.4183673469388"/>
    <col collapsed="false" hidden="false" max="24" min="24" style="0" width="12.7091836734694"/>
    <col collapsed="false" hidden="false" max="25" min="25" style="0" width="13.0051020408163"/>
    <col collapsed="false" hidden="false" max="26" min="26" style="0" width="4.70918367346939"/>
    <col collapsed="false" hidden="false" max="27" min="27" style="0" width="7.85714285714286"/>
    <col collapsed="false" hidden="false" max="28" min="28" style="0" width="12.4183673469388"/>
    <col collapsed="false" hidden="false" max="29" min="29" style="0" width="7.56632653061225"/>
    <col collapsed="false" hidden="false" max="30" min="30" style="0" width="4.86224489795918"/>
    <col collapsed="false" hidden="false" max="31" min="31" style="0" width="6.71428571428571"/>
    <col collapsed="false" hidden="false" max="32" min="32" style="0" width="3.86224489795918"/>
    <col collapsed="false" hidden="false" max="33" min="33" style="0" width="4.70918367346939"/>
    <col collapsed="false" hidden="false" max="34" min="34" style="0" width="5.57142857142857"/>
    <col collapsed="false" hidden="false" max="35" min="35" style="0" width="4.28571428571429"/>
    <col collapsed="false" hidden="false" max="1025" min="36" style="0" width="7.56632653061225"/>
  </cols>
  <sheetData>
    <row r="1" customFormat="false" ht="13.8" hidden="false" customHeight="false" outlineLevel="0" collapsed="false">
      <c r="G1" s="2" t="s">
        <v>3</v>
      </c>
      <c r="H1" s="2"/>
      <c r="I1" s="2"/>
      <c r="J1" s="2"/>
      <c r="K1" s="2"/>
      <c r="L1" s="2"/>
      <c r="N1" s="2" t="s">
        <v>4</v>
      </c>
      <c r="O1" s="2"/>
      <c r="P1" s="2"/>
      <c r="Q1" s="2"/>
      <c r="R1" s="2"/>
      <c r="S1" s="2"/>
      <c r="V1" s="3" t="s">
        <v>5</v>
      </c>
      <c r="W1" s="0" t="s">
        <v>0</v>
      </c>
      <c r="AA1" s="4" t="s">
        <v>6</v>
      </c>
      <c r="AB1" s="4"/>
    </row>
    <row r="2" customFormat="false" ht="13.8" hidden="false" customHeight="false" outlineLevel="0" collapsed="false">
      <c r="B2" s="5"/>
      <c r="C2" s="5"/>
      <c r="D2" s="2" t="s">
        <v>7</v>
      </c>
      <c r="E2" s="2"/>
      <c r="F2" s="5"/>
      <c r="G2" s="2" t="s">
        <v>8</v>
      </c>
      <c r="H2" s="2"/>
      <c r="I2" s="2"/>
      <c r="J2" s="2"/>
      <c r="K2" s="2"/>
      <c r="L2" s="2"/>
      <c r="N2" s="2" t="s">
        <v>8</v>
      </c>
      <c r="O2" s="2"/>
      <c r="P2" s="2"/>
      <c r="Q2" s="2"/>
      <c r="R2" s="2"/>
      <c r="S2" s="2"/>
      <c r="V2" s="3" t="s">
        <v>9</v>
      </c>
      <c r="W2" s="6" t="s">
        <v>10</v>
      </c>
      <c r="X2" s="6"/>
      <c r="AA2" s="4" t="s">
        <v>11</v>
      </c>
      <c r="AB2" s="4" t="s">
        <v>12</v>
      </c>
    </row>
    <row r="3" customFormat="false" ht="13.8" hidden="false" customHeight="false" outlineLevel="0" collapsed="false">
      <c r="B3" s="7" t="s">
        <v>13</v>
      </c>
      <c r="C3" s="7" t="s">
        <v>14</v>
      </c>
      <c r="D3" s="8" t="s">
        <v>15</v>
      </c>
      <c r="E3" s="9" t="s">
        <v>16</v>
      </c>
      <c r="F3" s="8" t="s">
        <v>17</v>
      </c>
      <c r="G3" s="8" t="n">
        <v>1</v>
      </c>
      <c r="H3" s="8" t="n">
        <v>2</v>
      </c>
      <c r="I3" s="8" t="n">
        <v>3</v>
      </c>
      <c r="J3" s="8" t="n">
        <v>4</v>
      </c>
      <c r="K3" s="8" t="n">
        <v>5</v>
      </c>
      <c r="L3" s="8" t="n">
        <v>6</v>
      </c>
      <c r="N3" s="8" t="n">
        <v>1</v>
      </c>
      <c r="O3" s="8" t="n">
        <v>2</v>
      </c>
      <c r="P3" s="8" t="n">
        <v>3</v>
      </c>
      <c r="Q3" s="8" t="n">
        <v>4</v>
      </c>
      <c r="R3" s="8" t="n">
        <v>5</v>
      </c>
      <c r="S3" s="8" t="n">
        <v>6</v>
      </c>
      <c r="V3" s="3" t="s">
        <v>18</v>
      </c>
      <c r="W3" s="6" t="s">
        <v>19</v>
      </c>
      <c r="X3" s="0" t="s">
        <v>20</v>
      </c>
      <c r="Y3" s="0" t="str">
        <f aca="false">IFERROR(IF(NeedleGauge="24 ga",VLOOKUP(AdminSet,D4:F46,3,0),VLOOKUP(AdminSet,E4:F46,2,0)) &amp; " mm","")</f>
        <v>9 mm</v>
      </c>
      <c r="AA3" s="10"/>
      <c r="AB3" s="10"/>
      <c r="AE3" s="11" t="s">
        <v>21</v>
      </c>
    </row>
    <row r="4" customFormat="false" ht="17.35" hidden="false" customHeight="false" outlineLevel="0" collapsed="false">
      <c r="B4" s="12" t="s">
        <v>22</v>
      </c>
      <c r="C4" s="13" t="s">
        <v>23</v>
      </c>
      <c r="D4" s="1"/>
      <c r="E4" s="14" t="s">
        <v>24</v>
      </c>
      <c r="F4" s="15" t="n">
        <v>4</v>
      </c>
      <c r="G4" s="16" t="n">
        <f aca="false">IFERROR(G6*(1-($W$16*($F4-$Z$16))),"DNM")</f>
        <v>14.0392660230993</v>
      </c>
      <c r="H4" s="16" t="n">
        <f aca="false">IFERROR(H6*(1-($W$16*($F4-$Z$16))),"DNM")</f>
        <v>20.365231378033</v>
      </c>
      <c r="I4" s="16" t="n">
        <f aca="false">IFERROR(I6*(1-($W$16*($F4-$Z$16))),"DNM")</f>
        <v>22.9125549878759</v>
      </c>
      <c r="J4" s="16" t="n">
        <f aca="false">IFERROR(J6*(1-($W$16*($F4-$Z$16))),"DNM")</f>
        <v>26.68771303338</v>
      </c>
      <c r="K4" s="16" t="n">
        <f aca="false">IFERROR(K6*(1-($W$16*($F4-$Z$16))),"DNM")</f>
        <v>30.0667277635703</v>
      </c>
      <c r="L4" s="16" t="n">
        <f aca="false">IFERROR(L6*(1-($W$16*($F4-$Z$16))),"DNM")</f>
        <v>29.1496624005965</v>
      </c>
      <c r="N4" s="17"/>
      <c r="O4" s="17"/>
      <c r="P4" s="17"/>
      <c r="Q4" s="17"/>
      <c r="R4" s="17"/>
      <c r="S4" s="17"/>
      <c r="V4" s="18" t="s">
        <v>25</v>
      </c>
      <c r="W4" s="19" t="e">
        <f aca="false">VLOOKUP(QtyNeedles,[1]Lists!$H$2:$K$8,MATCH(NeedleGauge,[1]Lists!$H$2:$K$2,0),0)</f>
        <v>#N/A</v>
      </c>
      <c r="AA4" s="10" t="n">
        <f aca="false">INDEX([1]'Flow Rate Limits'!$A$1:$Z$6,MATCH(Country_Region,[1]'Flow Rate Limits'!$A$1:$A$6,0),MATCH(Drug,[1]'Flow Rate Limits'!$A$1:$Z$1,0))</f>
        <v>9999</v>
      </c>
      <c r="AB4" s="10"/>
      <c r="AE4" s="20" t="n">
        <f aca="false">IF(AnyErrorMessages=1,"",FlowRate)</f>
        <v>18.6410718580996</v>
      </c>
      <c r="AF4" s="21" t="s">
        <v>26</v>
      </c>
    </row>
    <row r="5" customFormat="false" ht="13.8" hidden="false" customHeight="false" outlineLevel="0" collapsed="false">
      <c r="B5" s="12"/>
      <c r="C5" s="13" t="s">
        <v>23</v>
      </c>
      <c r="D5" s="1"/>
      <c r="E5" s="22" t="s">
        <v>27</v>
      </c>
      <c r="F5" s="23" t="n">
        <v>6</v>
      </c>
      <c r="G5" s="16" t="n">
        <f aca="false">IFERROR(G6*(1-($W$16*($F5-$Z$16))),"DNM")</f>
        <v>13.2542748046034</v>
      </c>
      <c r="H5" s="16" t="n">
        <f aca="false">IFERROR(H6*(1-($W$16*($F5-$Z$16))),"DNM")</f>
        <v>19.2265302687237</v>
      </c>
      <c r="I5" s="16" t="n">
        <f aca="false">IFERROR(I6*(1-($W$16*($F5-$Z$16))),"DNM")</f>
        <v>21.631422881027</v>
      </c>
      <c r="J5" s="16" t="n">
        <f aca="false">IFERROR(J6*(1-($W$16*($F5-$Z$16))),"DNM")</f>
        <v>25.1954968207609</v>
      </c>
      <c r="K5" s="16" t="n">
        <f aca="false">IFERROR(K6*(1-($W$16*($F5-$Z$16))),"DNM")</f>
        <v>28.3855773939944</v>
      </c>
      <c r="L5" s="16" t="n">
        <f aca="false">IFERROR(L6*(1-($W$16*($F5-$Z$16))),"DNM")</f>
        <v>27.519788804004</v>
      </c>
      <c r="N5" s="24"/>
      <c r="O5" s="24"/>
      <c r="P5" s="24"/>
      <c r="Q5" s="24"/>
      <c r="R5" s="24"/>
      <c r="S5" s="24"/>
      <c r="V5" s="18" t="s">
        <v>28</v>
      </c>
      <c r="W5" s="19" t="s">
        <v>24</v>
      </c>
      <c r="X5" s="6"/>
      <c r="AA5" s="10"/>
      <c r="AB5" s="10"/>
      <c r="AE5" s="25" t="str">
        <f aca="false">IF(AnyErrorMessages=1,"",IF(AE4&gt;AA4,"Exceeds total flow rate limit",""))</f>
        <v/>
      </c>
    </row>
    <row r="6" customFormat="false" ht="13.8" hidden="false" customHeight="false" outlineLevel="0" collapsed="false">
      <c r="B6" s="12"/>
      <c r="C6" s="13" t="s">
        <v>23</v>
      </c>
      <c r="D6" s="1"/>
      <c r="E6" s="26" t="s">
        <v>29</v>
      </c>
      <c r="F6" s="27" t="n">
        <v>9</v>
      </c>
      <c r="G6" s="29" t="n">
        <v>12.0767879768596</v>
      </c>
      <c r="H6" s="29" t="n">
        <v>17.5184786047596</v>
      </c>
      <c r="I6" s="29" t="n">
        <v>19.7097247207535</v>
      </c>
      <c r="J6" s="29" t="n">
        <v>22.9571725018323</v>
      </c>
      <c r="K6" s="29" t="n">
        <v>25.8638518396304</v>
      </c>
      <c r="L6" s="29" t="n">
        <v>25.0749784091153</v>
      </c>
      <c r="N6" s="24"/>
      <c r="O6" s="24"/>
      <c r="P6" s="24"/>
      <c r="Q6" s="24"/>
      <c r="R6" s="24"/>
      <c r="S6" s="24"/>
      <c r="V6" s="3" t="s">
        <v>30</v>
      </c>
      <c r="W6" s="1" t="s">
        <v>31</v>
      </c>
      <c r="X6" s="6"/>
      <c r="AA6" s="10"/>
      <c r="AB6" s="10"/>
      <c r="AE6" s="11" t="s">
        <v>32</v>
      </c>
    </row>
    <row r="7" customFormat="false" ht="17.35" hidden="false" customHeight="false" outlineLevel="0" collapsed="false">
      <c r="B7" s="12"/>
      <c r="C7" s="13" t="s">
        <v>23</v>
      </c>
      <c r="D7" s="1"/>
      <c r="E7" s="31" t="s">
        <v>33</v>
      </c>
      <c r="F7" s="15" t="n">
        <v>6</v>
      </c>
      <c r="G7" s="32" t="n">
        <f aca="false">IFERROR(G8*(1-($W$16*($F7-$Z$16))),"DNM")</f>
        <v>13.2542748046034</v>
      </c>
      <c r="H7" s="32" t="n">
        <f aca="false">IFERROR(H8*(1-($W$16*($F7-$Z$16))),"DNM")</f>
        <v>19.2265302687237</v>
      </c>
      <c r="I7" s="32" t="n">
        <f aca="false">IFERROR(I8*(1-($W$16*($F7-$Z$16))),"DNM")</f>
        <v>21.631422881027</v>
      </c>
      <c r="J7" s="32" t="n">
        <f aca="false">IFERROR(J8*(1-($W$16*($F7-$Z$16))),"DNM")</f>
        <v>25.1954968207609</v>
      </c>
      <c r="K7" s="32" t="n">
        <f aca="false">IFERROR(K8*(1-($W$16*($F7-$Z$16))),"DNM")</f>
        <v>28.3855773939944</v>
      </c>
      <c r="L7" s="32" t="n">
        <f aca="false">IFERROR(L8*(1-($W$16*($F7-$Z$16))),"DNM")</f>
        <v>27.519788804004</v>
      </c>
      <c r="N7" s="24"/>
      <c r="O7" s="24"/>
      <c r="P7" s="24"/>
      <c r="Q7" s="24"/>
      <c r="R7" s="24"/>
      <c r="S7" s="24"/>
      <c r="V7" s="3" t="s">
        <v>34</v>
      </c>
      <c r="W7" s="33" t="e">
        <f aca="false">IF(Pump="Freedom60®",IF(NeedleGauge="24 ga",VLOOKUP(AdminSet,D4:S46,2+VersaRatePosition+MATCH(Drug,G1:S1,0),0),VLOOKUP(AdminSet,E4:S46,1+VersaRatePosition+MATCH(Drug,G1:S1,0),0)),IF(NeedleGauge="24 ga",VLOOKUP(AdminSet,D47:S89,2+VersaRatePosition+MATCH(Drug,G1:S1,0),0),VLOOKUP(AdminSet,E47:S89,1+VersaRatePosition+MATCH(Drug,G1:S1,0),0)))</f>
        <v>#N/A</v>
      </c>
      <c r="X7" s="0" t="s">
        <v>26</v>
      </c>
      <c r="Z7" s="3" t="s">
        <v>35</v>
      </c>
      <c r="AA7" s="10" t="n">
        <f aca="false">INDEX([1]'Flow Rate Limits'!$A$1:$Z$6,MATCH(Country_Region,[1]'Flow Rate Limits'!$A$1:$A$6,0),MATCH(Drug,[1]'Flow Rate Limits'!$A$1:$Z$1,0)+1)</f>
        <v>15.5</v>
      </c>
      <c r="AB7" s="10" t="n">
        <f aca="false">INDEX([1]'Flow Rate Limits'!$A$1:$Z$6,MATCH(Country_Region,[1]'Flow Rate Limits'!$A$1:$A$6,0),MATCH(Drug,[1]'Flow Rate Limits'!$A$1:$Z$1,0)+2)</f>
        <v>25.5</v>
      </c>
      <c r="AE7" s="20" t="n">
        <f aca="false">IF(AnyErrorMessages=1,"",AE4/W9)</f>
        <v>9.3205359290498</v>
      </c>
      <c r="AF7" s="21" t="s">
        <v>26</v>
      </c>
    </row>
    <row r="8" customFormat="false" ht="13.8" hidden="false" customHeight="false" outlineLevel="0" collapsed="false">
      <c r="B8" s="12"/>
      <c r="C8" s="13" t="s">
        <v>23</v>
      </c>
      <c r="D8" s="1"/>
      <c r="E8" s="34" t="s">
        <v>36</v>
      </c>
      <c r="F8" s="27" t="n">
        <v>9</v>
      </c>
      <c r="G8" s="29" t="n">
        <f aca="false">G6</f>
        <v>12.0767879768596</v>
      </c>
      <c r="H8" s="29" t="n">
        <f aca="false">H6</f>
        <v>17.5184786047596</v>
      </c>
      <c r="I8" s="29" t="n">
        <f aca="false">I6</f>
        <v>19.7097247207535</v>
      </c>
      <c r="J8" s="29" t="n">
        <f aca="false">J6</f>
        <v>22.9571725018323</v>
      </c>
      <c r="K8" s="29" t="n">
        <f aca="false">K6</f>
        <v>25.8638518396304</v>
      </c>
      <c r="L8" s="29" t="n">
        <f aca="false">L6</f>
        <v>25.0749784091153</v>
      </c>
      <c r="N8" s="24"/>
      <c r="O8" s="24"/>
      <c r="P8" s="24"/>
      <c r="Q8" s="24"/>
      <c r="R8" s="24"/>
      <c r="S8" s="24"/>
      <c r="V8" s="3" t="s">
        <v>37</v>
      </c>
      <c r="W8" s="0" t="s">
        <v>38</v>
      </c>
      <c r="AA8" s="10"/>
      <c r="AB8" s="10"/>
      <c r="AH8" s="35" t="str">
        <f aca="false">IF(AnyErrorMessages=1,"",IF(AE7&gt;AB7,"Exceeds limit for subsequent infusions",IF(AND(InitialWarnings=1,AE7&gt;AA7),"Caution: Limit for first time infusion exceeded","")))</f>
        <v/>
      </c>
    </row>
    <row r="9" customFormat="false" ht="13.8" hidden="false" customHeight="false" outlineLevel="0" collapsed="false">
      <c r="B9" s="12"/>
      <c r="C9" s="13" t="s">
        <v>39</v>
      </c>
      <c r="D9" s="36" t="s">
        <v>40</v>
      </c>
      <c r="E9" s="36"/>
      <c r="F9" s="37" t="n">
        <v>9</v>
      </c>
      <c r="G9" s="38" t="n">
        <v>18.081148711657</v>
      </c>
      <c r="H9" s="38" t="n">
        <v>33.6343922470779</v>
      </c>
      <c r="I9" s="41"/>
      <c r="J9" s="41"/>
      <c r="K9" s="41"/>
      <c r="L9" s="38" t="n">
        <v>111.285204019168</v>
      </c>
      <c r="N9" s="39"/>
      <c r="O9" s="39"/>
      <c r="P9" s="39"/>
      <c r="Q9" s="39"/>
      <c r="R9" s="39"/>
      <c r="S9" s="39"/>
      <c r="V9" s="3" t="s">
        <v>41</v>
      </c>
      <c r="W9" s="1" t="n">
        <f aca="false">VALUE(LEFT(NeedleSet,1))</f>
        <v>2</v>
      </c>
      <c r="AA9" s="10"/>
      <c r="AB9" s="10"/>
      <c r="AE9" s="11" t="s">
        <v>42</v>
      </c>
    </row>
    <row r="10" customFormat="false" ht="17.35" hidden="false" customHeight="false" outlineLevel="0" collapsed="false">
      <c r="B10" s="12"/>
      <c r="C10" s="13" t="s">
        <v>39</v>
      </c>
      <c r="D10" s="42" t="s">
        <v>43</v>
      </c>
      <c r="E10" s="42"/>
      <c r="F10" s="43" t="n">
        <v>12</v>
      </c>
      <c r="G10" s="44" t="n">
        <f aca="false">IFERROR(G9*(1-($W$16*($F10-$Z$16))),"DNM")</f>
        <v>16.3182367122704</v>
      </c>
      <c r="H10" s="44" t="n">
        <f aca="false">IFERROR(H9*(1-($W$16*($F10-$Z$16))),"DNM")</f>
        <v>30.3550390029878</v>
      </c>
      <c r="I10" s="44"/>
      <c r="J10" s="44"/>
      <c r="K10" s="44"/>
      <c r="L10" s="44" t="n">
        <f aca="false">IFERROR(L9*(1-($W$16*($F10-$Z$16))),"DNM")</f>
        <v>100.434896627299</v>
      </c>
      <c r="N10" s="39"/>
      <c r="O10" s="39"/>
      <c r="P10" s="39"/>
      <c r="Q10" s="39"/>
      <c r="R10" s="39"/>
      <c r="S10" s="39"/>
      <c r="V10" s="3" t="s">
        <v>44</v>
      </c>
      <c r="W10" s="0" t="s">
        <v>15</v>
      </c>
      <c r="Z10" s="3" t="s">
        <v>45</v>
      </c>
      <c r="AA10" s="10" t="n">
        <f aca="false">INDEX([1]'Flow Rate Limits'!$A$1:$Z$6,MATCH(Country_Region,[1]'Flow Rate Limits'!$A$1:$A$6,0),MATCH(Drug,[1]'Flow Rate Limits'!$A$1:$Z$1,0)+3)</f>
        <v>15</v>
      </c>
      <c r="AB10" s="10" t="n">
        <f aca="false">INDEX([1]'Flow Rate Limits'!$A$1:$Z$6,MATCH(Country_Region,[1]'Flow Rate Limits'!$A$1:$A$6,0),MATCH(Drug,[1]'Flow Rate Limits'!$A$1:$Z$1,0)+4)</f>
        <v>25</v>
      </c>
      <c r="AE10" s="45" t="n">
        <f aca="false">IF(AnyErrorMessages=1,"",W11/W9)</f>
        <v>12.5</v>
      </c>
      <c r="AF10" s="21" t="s">
        <v>46</v>
      </c>
    </row>
    <row r="11" customFormat="false" ht="13.8" hidden="false" customHeight="false" outlineLevel="0" collapsed="false">
      <c r="B11" s="12"/>
      <c r="C11" s="13" t="s">
        <v>39</v>
      </c>
      <c r="D11" s="46" t="s">
        <v>47</v>
      </c>
      <c r="E11" s="46"/>
      <c r="F11" s="47" t="n">
        <v>6</v>
      </c>
      <c r="G11" s="41" t="n">
        <f aca="false">IFERROR(G12*(1-($W$16*($F11-$Z$16))),"DNM")</f>
        <v>19.8440607110436</v>
      </c>
      <c r="H11" s="41" t="n">
        <f aca="false">IFERROR(H12*(1-($W$16*($F11-$Z$16))),"DNM")</f>
        <v>36.913745491168</v>
      </c>
      <c r="I11" s="48"/>
      <c r="J11" s="48"/>
      <c r="K11" s="48"/>
      <c r="L11" s="41" t="n">
        <f aca="false">IFERROR(L12*(1-($W$16*($F11-$Z$16))),"DNM")</f>
        <v>122.135511411037</v>
      </c>
      <c r="N11" s="39"/>
      <c r="O11" s="39"/>
      <c r="P11" s="39"/>
      <c r="Q11" s="39"/>
      <c r="R11" s="39"/>
      <c r="S11" s="39"/>
      <c r="V11" s="3" t="s">
        <v>48</v>
      </c>
      <c r="W11" s="0" t="n">
        <f aca="false">VALUE(W12)</f>
        <v>25</v>
      </c>
      <c r="X11" s="0" t="s">
        <v>46</v>
      </c>
      <c r="AA11" s="49"/>
      <c r="AB11" s="49"/>
      <c r="AH11" s="35" t="str">
        <f aca="false">IF(AnyErrorMessages=1,"",IF(AE10&gt;AB10,"Exceeds limit for subsequent infusions",IF(AND(InitialWarnings=1,AE10&gt;AA10),"Caution: Limit for first time infusion exceeded","")))</f>
        <v/>
      </c>
    </row>
    <row r="12" customFormat="false" ht="13.8" hidden="false" customHeight="false" outlineLevel="0" collapsed="false">
      <c r="B12" s="12"/>
      <c r="C12" s="13" t="s">
        <v>39</v>
      </c>
      <c r="D12" s="50" t="s">
        <v>49</v>
      </c>
      <c r="E12" s="50"/>
      <c r="F12" s="51" t="n">
        <v>9</v>
      </c>
      <c r="G12" s="52" t="n">
        <f aca="false">G9</f>
        <v>18.081148711657</v>
      </c>
      <c r="H12" s="52" t="n">
        <f aca="false">H9</f>
        <v>33.6343922470779</v>
      </c>
      <c r="I12" s="44"/>
      <c r="J12" s="44"/>
      <c r="K12" s="44"/>
      <c r="L12" s="52" t="n">
        <f aca="false">L9</f>
        <v>111.285204019168</v>
      </c>
      <c r="N12" s="39"/>
      <c r="O12" s="39"/>
      <c r="P12" s="39"/>
      <c r="Q12" s="39"/>
      <c r="R12" s="39"/>
      <c r="S12" s="39"/>
      <c r="V12" s="3" t="s">
        <v>50</v>
      </c>
      <c r="W12" s="0" t="s">
        <v>51</v>
      </c>
      <c r="AA12" s="49"/>
      <c r="AB12" s="49"/>
    </row>
    <row r="13" customFormat="false" ht="13.8" hidden="false" customHeight="false" outlineLevel="0" collapsed="false">
      <c r="B13" s="12"/>
      <c r="C13" s="13" t="s">
        <v>52</v>
      </c>
      <c r="D13" s="1"/>
      <c r="E13" s="31" t="s">
        <v>53</v>
      </c>
      <c r="F13" s="15" t="n">
        <v>4</v>
      </c>
      <c r="G13" s="32" t="n">
        <f aca="false">IFERROR(G15*(1-($W$16*($F13-$Z$16))),"DNM")</f>
        <v>18.3248173110321</v>
      </c>
      <c r="H13" s="32" t="n">
        <f aca="false">IFERROR(H15*(1-($W$16*($F13-$Z$16))),"DNM")</f>
        <v>31.4509211464472</v>
      </c>
      <c r="I13" s="32" t="n">
        <f aca="false">IFERROR(I15*(1-($W$16*($F13-$Z$16))),"DNM")</f>
        <v>38.7231675573466</v>
      </c>
      <c r="J13" s="32" t="n">
        <f aca="false">IFERROR(J15*(1-($W$16*($F13-$Z$16))),"DNM")</f>
        <v>47.7331796142731</v>
      </c>
      <c r="K13" s="32" t="n">
        <f aca="false">IFERROR(K15*(1-($W$16*($F13-$Z$16))),"DNM")</f>
        <v>59.9067615306782</v>
      </c>
      <c r="L13" s="32" t="n">
        <f aca="false">IFERROR(L15*(1-($W$16*($F13-$Z$16))),"DNM")</f>
        <v>65.3318312127861</v>
      </c>
      <c r="N13" s="24"/>
      <c r="O13" s="24"/>
      <c r="P13" s="24"/>
      <c r="Q13" s="24"/>
      <c r="R13" s="24"/>
      <c r="S13" s="24"/>
      <c r="V13" s="3"/>
      <c r="W13" s="1"/>
      <c r="AE13" s="11" t="s">
        <v>54</v>
      </c>
    </row>
    <row r="14" customFormat="false" ht="17.35" hidden="false" customHeight="false" outlineLevel="0" collapsed="false">
      <c r="B14" s="12"/>
      <c r="C14" s="13" t="s">
        <v>52</v>
      </c>
      <c r="D14" s="1"/>
      <c r="E14" s="22" t="s">
        <v>55</v>
      </c>
      <c r="F14" s="23" t="n">
        <v>6</v>
      </c>
      <c r="G14" s="16" t="n">
        <f aca="false">IFERROR(G15*(1-($W$16*($F14-$Z$16))),"DNM")</f>
        <v>17.3002038699851</v>
      </c>
      <c r="H14" s="16" t="n">
        <f aca="false">IFERROR(H15*(1-($W$16*($F14-$Z$16))),"DNM")</f>
        <v>29.6923750178286</v>
      </c>
      <c r="I14" s="16" t="n">
        <f aca="false">IFERROR(I15*(1-($W$16*($F14-$Z$16))),"DNM")</f>
        <v>36.5580011993014</v>
      </c>
      <c r="J14" s="16" t="n">
        <f aca="false">IFERROR(J15*(1-($W$16*($F14-$Z$16))),"DNM")</f>
        <v>45.0642276358406</v>
      </c>
      <c r="K14" s="16" t="n">
        <f aca="false">IFERROR(K15*(1-($W$16*($F14-$Z$16))),"DNM")</f>
        <v>56.5571361547693</v>
      </c>
      <c r="L14" s="16" t="n">
        <f aca="false">IFERROR(L15*(1-($W$16*($F14-$Z$16))),"DNM")</f>
        <v>61.6788686073399</v>
      </c>
      <c r="N14" s="24"/>
      <c r="O14" s="24"/>
      <c r="P14" s="24"/>
      <c r="Q14" s="24"/>
      <c r="R14" s="24"/>
      <c r="S14" s="24"/>
      <c r="AE14" s="54" t="e">
        <f aca="false">IF(AnyErrorMessages=1,"",IF($W$11=0,0,INT($W$11/$W$7)))</f>
        <v>#N/A</v>
      </c>
      <c r="AF14" s="21" t="s">
        <v>56</v>
      </c>
      <c r="AG14" s="55" t="e">
        <f aca="false">IF(AnyErrorMessages=1,"",IF($W$11=0,0,INT((($W$11/$W$7)-INT($W$11/$W$7))*60)))</f>
        <v>#N/A</v>
      </c>
      <c r="AH14" s="21" t="s">
        <v>57</v>
      </c>
    </row>
    <row r="15" customFormat="false" ht="13.8" hidden="false" customHeight="false" outlineLevel="0" collapsed="false">
      <c r="B15" s="12"/>
      <c r="C15" s="13" t="s">
        <v>52</v>
      </c>
      <c r="D15" s="1"/>
      <c r="E15" s="26" t="s">
        <v>58</v>
      </c>
      <c r="F15" s="27" t="n">
        <v>9</v>
      </c>
      <c r="G15" s="29" t="n">
        <v>15.7632837084147</v>
      </c>
      <c r="H15" s="29" t="n">
        <v>27.0545558249008</v>
      </c>
      <c r="I15" s="29" t="n">
        <v>33.3102516622336</v>
      </c>
      <c r="J15" s="29" t="n">
        <v>41.0607996681919</v>
      </c>
      <c r="K15" s="29" t="n">
        <v>51.532698090906</v>
      </c>
      <c r="L15" s="29" t="n">
        <v>56.1994246991708</v>
      </c>
      <c r="N15" s="24"/>
      <c r="O15" s="24"/>
      <c r="P15" s="24"/>
      <c r="Q15" s="24"/>
      <c r="R15" s="24"/>
      <c r="S15" s="24"/>
    </row>
    <row r="16" customFormat="false" ht="13.8" hidden="false" customHeight="false" outlineLevel="0" collapsed="false">
      <c r="B16" s="12"/>
      <c r="C16" s="13" t="s">
        <v>52</v>
      </c>
      <c r="D16" s="1"/>
      <c r="E16" s="22" t="s">
        <v>59</v>
      </c>
      <c r="F16" s="23" t="n">
        <v>12</v>
      </c>
      <c r="G16" s="16" t="n">
        <f aca="false">IFERROR(G15*(1-($W$16*($F16-$Z$16))),"DNM")</f>
        <v>14.2263635468443</v>
      </c>
      <c r="H16" s="16" t="n">
        <f aca="false">IFERROR(H15*(1-($W$16*($F16-$Z$16))),"DNM")</f>
        <v>24.416736631973</v>
      </c>
      <c r="I16" s="16" t="n">
        <f aca="false">IFERROR(I15*(1-($W$16*($F16-$Z$16))),"DNM")</f>
        <v>30.0625021251658</v>
      </c>
      <c r="J16" s="16" t="n">
        <f aca="false">IFERROR(J15*(1-($W$16*($F16-$Z$16))),"DNM")</f>
        <v>37.0573717005432</v>
      </c>
      <c r="K16" s="16" t="n">
        <f aca="false">IFERROR(K15*(1-($W$16*($F16-$Z$16))),"DNM")</f>
        <v>46.5082600270427</v>
      </c>
      <c r="L16" s="16" t="n">
        <f aca="false">IFERROR(L15*(1-($W$16*($F16-$Z$16))),"DNM")</f>
        <v>50.7199807910016</v>
      </c>
      <c r="N16" s="24"/>
      <c r="O16" s="24"/>
      <c r="P16" s="24"/>
      <c r="Q16" s="24"/>
      <c r="R16" s="24"/>
      <c r="S16" s="24"/>
      <c r="V16" s="0" t="s">
        <v>60</v>
      </c>
      <c r="W16" s="56" t="n">
        <v>0.0325</v>
      </c>
      <c r="X16" s="0" t="s">
        <v>61</v>
      </c>
      <c r="Z16" s="1" t="n">
        <v>9</v>
      </c>
      <c r="AA16" s="0" t="s">
        <v>62</v>
      </c>
    </row>
    <row r="17" customFormat="false" ht="13.8" hidden="false" customHeight="false" outlineLevel="0" collapsed="false">
      <c r="B17" s="12"/>
      <c r="C17" s="13" t="s">
        <v>52</v>
      </c>
      <c r="D17" s="1"/>
      <c r="E17" s="31" t="s">
        <v>63</v>
      </c>
      <c r="F17" s="15" t="n">
        <v>6</v>
      </c>
      <c r="G17" s="32" t="n">
        <f aca="false">IFERROR(G18*(1-($W$16*($F17-$Z$16))),"DNM")</f>
        <v>17.3002038699851</v>
      </c>
      <c r="H17" s="32" t="n">
        <f aca="false">IFERROR(H18*(1-($W$16*($F17-$Z$16))),"DNM")</f>
        <v>29.6923750178286</v>
      </c>
      <c r="I17" s="32" t="n">
        <f aca="false">IFERROR(I18*(1-($W$16*($F17-$Z$16))),"DNM")</f>
        <v>36.5580011993014</v>
      </c>
      <c r="J17" s="32" t="n">
        <f aca="false">IFERROR(J18*(1-($W$16*($F17-$Z$16))),"DNM")</f>
        <v>45.0642276358406</v>
      </c>
      <c r="K17" s="32" t="n">
        <f aca="false">IFERROR(K18*(1-($W$16*($F17-$Z$16))),"DNM")</f>
        <v>56.5571361547693</v>
      </c>
      <c r="L17" s="32" t="n">
        <f aca="false">IFERROR(L18*(1-($W$16*($F17-$Z$16))),"DNM")</f>
        <v>61.6788686073399</v>
      </c>
      <c r="N17" s="24"/>
      <c r="O17" s="24"/>
      <c r="P17" s="24"/>
      <c r="Q17" s="24"/>
      <c r="R17" s="24"/>
      <c r="S17" s="24"/>
      <c r="AE17" s="57"/>
      <c r="AF17" s="57"/>
      <c r="AG17" s="57"/>
      <c r="AH17" s="57"/>
      <c r="AI17" s="57"/>
    </row>
    <row r="18" customFormat="false" ht="13.8" hidden="false" customHeight="false" outlineLevel="0" collapsed="false">
      <c r="B18" s="12"/>
      <c r="C18" s="13" t="s">
        <v>52</v>
      </c>
      <c r="D18" s="1"/>
      <c r="E18" s="34" t="s">
        <v>64</v>
      </c>
      <c r="F18" s="27" t="n">
        <v>9</v>
      </c>
      <c r="G18" s="29" t="n">
        <f aca="false">G15</f>
        <v>15.7632837084147</v>
      </c>
      <c r="H18" s="29" t="n">
        <f aca="false">H15</f>
        <v>27.0545558249008</v>
      </c>
      <c r="I18" s="29" t="n">
        <f aca="false">I15</f>
        <v>33.3102516622336</v>
      </c>
      <c r="J18" s="29" t="n">
        <f aca="false">J15</f>
        <v>41.0607996681919</v>
      </c>
      <c r="K18" s="29" t="n">
        <f aca="false">K15</f>
        <v>51.532698090906</v>
      </c>
      <c r="L18" s="29" t="n">
        <f aca="false">L15</f>
        <v>56.1994246991708</v>
      </c>
      <c r="N18" s="24"/>
      <c r="O18" s="24"/>
      <c r="P18" s="24"/>
      <c r="Q18" s="24"/>
      <c r="R18" s="24"/>
      <c r="S18" s="24"/>
      <c r="W18" s="56"/>
      <c r="AE18" s="57"/>
    </row>
    <row r="19" customFormat="false" ht="13.8" hidden="false" customHeight="false" outlineLevel="0" collapsed="false">
      <c r="B19" s="12"/>
      <c r="C19" s="13" t="s">
        <v>52</v>
      </c>
      <c r="D19" s="1"/>
      <c r="E19" s="58" t="s">
        <v>65</v>
      </c>
      <c r="F19" s="59" t="n">
        <v>12</v>
      </c>
      <c r="G19" s="60" t="n">
        <f aca="false">IFERROR(G18*(1-($W$16*($F19-$Z$16))),"DNM")</f>
        <v>14.2263635468443</v>
      </c>
      <c r="H19" s="60" t="n">
        <f aca="false">IFERROR(H18*(1-($W$16*($F19-$Z$16))),"DNM")</f>
        <v>24.416736631973</v>
      </c>
      <c r="I19" s="60" t="n">
        <f aca="false">IFERROR(I18*(1-($W$16*($F19-$Z$16))),"DNM")</f>
        <v>30.0625021251658</v>
      </c>
      <c r="J19" s="60" t="n">
        <f aca="false">IFERROR(J18*(1-($W$16*($F19-$Z$16))),"DNM")</f>
        <v>37.0573717005432</v>
      </c>
      <c r="K19" s="60" t="n">
        <f aca="false">IFERROR(K18*(1-($W$16*($F19-$Z$16))),"DNM")</f>
        <v>46.5082600270427</v>
      </c>
      <c r="L19" s="60" t="n">
        <f aca="false">IFERROR(L18*(1-($W$16*($F19-$Z$16))),"DNM")</f>
        <v>50.7199807910016</v>
      </c>
      <c r="N19" s="24"/>
      <c r="O19" s="24"/>
      <c r="P19" s="24"/>
      <c r="Q19" s="24"/>
      <c r="R19" s="24"/>
      <c r="S19" s="24"/>
      <c r="V19" s="0" t="s">
        <v>66</v>
      </c>
      <c r="W19" s="56" t="n">
        <v>0.0699596608234661</v>
      </c>
    </row>
    <row r="20" customFormat="false" ht="15" hidden="false" customHeight="true" outlineLevel="0" collapsed="false">
      <c r="B20" s="12"/>
      <c r="C20" s="13" t="s">
        <v>67</v>
      </c>
      <c r="D20" s="36" t="s">
        <v>19</v>
      </c>
      <c r="E20" s="36"/>
      <c r="F20" s="37" t="n">
        <v>9</v>
      </c>
      <c r="G20" s="38" t="n">
        <v>21.8771113887488</v>
      </c>
      <c r="H20" s="38" t="n">
        <v>37.5916690336052</v>
      </c>
      <c r="I20" s="38" t="n">
        <v>62.8645815081594</v>
      </c>
      <c r="J20" s="41"/>
      <c r="K20" s="41"/>
      <c r="L20" s="38" t="n">
        <v>97.7670350797341</v>
      </c>
      <c r="N20" s="39"/>
      <c r="O20" s="39"/>
      <c r="P20" s="39"/>
      <c r="Q20" s="39"/>
      <c r="R20" s="39"/>
      <c r="S20" s="39"/>
    </row>
    <row r="21" customFormat="false" ht="13.8" hidden="false" customHeight="false" outlineLevel="0" collapsed="false">
      <c r="B21" s="12"/>
      <c r="C21" s="13" t="s">
        <v>67</v>
      </c>
      <c r="D21" s="42" t="s">
        <v>68</v>
      </c>
      <c r="E21" s="42"/>
      <c r="F21" s="43" t="n">
        <v>12</v>
      </c>
      <c r="G21" s="44" t="n">
        <f aca="false">IFERROR(G20*(1-($W$16*($F21-$Z$16))),"DNM")</f>
        <v>19.7440930283458</v>
      </c>
      <c r="H21" s="44" t="n">
        <f aca="false">IFERROR(H20*(1-($W$16*($F21-$Z$16))),"DNM")</f>
        <v>33.9264813028287</v>
      </c>
      <c r="I21" s="44" t="n">
        <f aca="false">IFERROR(I20*(1-($W$16*($F21-$Z$16))),"DNM")</f>
        <v>56.7352848111139</v>
      </c>
      <c r="J21" s="44"/>
      <c r="K21" s="44"/>
      <c r="L21" s="44" t="n">
        <f aca="false">IFERROR(L20*(1-($W$16*($F21-$Z$16))),"DNM")</f>
        <v>88.23474915946</v>
      </c>
      <c r="N21" s="39"/>
      <c r="O21" s="39"/>
      <c r="P21" s="39"/>
      <c r="Q21" s="39"/>
      <c r="R21" s="39"/>
      <c r="S21" s="39"/>
      <c r="V21" s="3" t="s">
        <v>69</v>
      </c>
      <c r="W21" s="0" t="s">
        <v>70</v>
      </c>
    </row>
    <row r="22" customFormat="false" ht="13.8" hidden="false" customHeight="false" outlineLevel="0" collapsed="false">
      <c r="B22" s="12"/>
      <c r="C22" s="13" t="s">
        <v>71</v>
      </c>
      <c r="D22" s="1"/>
      <c r="E22" s="31" t="s">
        <v>72</v>
      </c>
      <c r="F22" s="15" t="n">
        <v>6</v>
      </c>
      <c r="G22" s="32" t="n">
        <f aca="false">IFERROR(G23*(1-($W$16*($F22-$Z$16))),"DNM")</f>
        <v>19.7693092921039</v>
      </c>
      <c r="H22" s="32" t="n">
        <f aca="false">IFERROR(H23*(1-($W$16*($F22-$Z$16))),"DNM")</f>
        <v>31.3669763915156</v>
      </c>
      <c r="I22" s="32" t="n">
        <f aca="false">IFERROR(I23*(1-($W$16*($F22-$Z$16))),"DNM")</f>
        <v>43.8716080611835</v>
      </c>
      <c r="J22" s="32" t="n">
        <f aca="false">IFERROR(J23*(1-($W$16*($F22-$Z$16))),"DNM")</f>
        <v>60.8910820827952</v>
      </c>
      <c r="K22" s="32" t="n">
        <f aca="false">IFERROR(K23*(1-($W$16*($F22-$Z$16))),"DNM")</f>
        <v>74.7892284817459</v>
      </c>
      <c r="L22" s="32" t="n">
        <f aca="false">IFERROR(L23*(1-($W$16*($F22-$Z$16))),"DNM")</f>
        <v>93.7412036083018</v>
      </c>
      <c r="N22" s="61" t="n">
        <v>50</v>
      </c>
      <c r="O22" s="61" t="n">
        <v>91</v>
      </c>
      <c r="P22" s="61" t="n">
        <v>133</v>
      </c>
      <c r="Q22" s="61" t="n">
        <v>170</v>
      </c>
      <c r="R22" s="61" t="n">
        <v>207</v>
      </c>
      <c r="S22" s="61" t="n">
        <v>242</v>
      </c>
      <c r="V22" s="3" t="s">
        <v>73</v>
      </c>
      <c r="W22" s="93" t="n">
        <f aca="false">TRUE()</f>
        <v>1</v>
      </c>
    </row>
    <row r="23" customFormat="false" ht="13.8" hidden="false" customHeight="false" outlineLevel="0" collapsed="false">
      <c r="B23" s="12"/>
      <c r="C23" s="13" t="s">
        <v>71</v>
      </c>
      <c r="D23" s="1"/>
      <c r="E23" s="26" t="s">
        <v>74</v>
      </c>
      <c r="F23" s="27" t="n">
        <v>9</v>
      </c>
      <c r="G23" s="29" t="n">
        <v>18.0130380793657</v>
      </c>
      <c r="H23" s="29" t="n">
        <v>28.5803885116315</v>
      </c>
      <c r="I23" s="29" t="n">
        <v>39.9741303518756</v>
      </c>
      <c r="J23" s="29" t="n">
        <v>55.4816237656448</v>
      </c>
      <c r="K23" s="29" t="n">
        <v>68.1450828990851</v>
      </c>
      <c r="L23" s="29" t="n">
        <v>85.4133973651953</v>
      </c>
      <c r="N23" s="16" t="n">
        <f aca="false">IFERROR(N22*(1+($W$16*($F22-$Z$16))),"DNM")</f>
        <v>45.125</v>
      </c>
      <c r="O23" s="16" t="n">
        <f aca="false">IFERROR(O22*(1+($W$16*($F22-$Z$16))),"DNM")</f>
        <v>82.1275</v>
      </c>
      <c r="P23" s="16" t="n">
        <f aca="false">IFERROR(P22*(1+($W$16*($F22-$Z$16))),"DNM")</f>
        <v>120.0325</v>
      </c>
      <c r="Q23" s="16" t="n">
        <f aca="false">IFERROR(Q22*(1+($W$16*($F22-$Z$16))),"DNM")</f>
        <v>153.425</v>
      </c>
      <c r="R23" s="16" t="n">
        <f aca="false">IFERROR(R22*(1+($W$16*($F22-$Z$16))),"DNM")</f>
        <v>186.8175</v>
      </c>
      <c r="S23" s="16" t="n">
        <f aca="false">IFERROR(S22*(1+($W$16*($F22-$Z$16))),"DNM")</f>
        <v>218.405</v>
      </c>
    </row>
    <row r="24" customFormat="false" ht="13.8" hidden="false" customHeight="false" outlineLevel="0" collapsed="false">
      <c r="B24" s="12"/>
      <c r="C24" s="13" t="s">
        <v>71</v>
      </c>
      <c r="D24" s="1"/>
      <c r="E24" s="22" t="s">
        <v>75</v>
      </c>
      <c r="F24" s="23" t="n">
        <v>12</v>
      </c>
      <c r="G24" s="16" t="n">
        <f aca="false">IFERROR(G23*(1-($W$16*($F24-$Z$16))),"DNM")</f>
        <v>16.2567668666275</v>
      </c>
      <c r="H24" s="16" t="n">
        <f aca="false">IFERROR(H23*(1-($W$16*($F24-$Z$16))),"DNM")</f>
        <v>25.7938006317474</v>
      </c>
      <c r="I24" s="16" t="n">
        <f aca="false">IFERROR(I23*(1-($W$16*($F24-$Z$16))),"DNM")</f>
        <v>36.0766526425677</v>
      </c>
      <c r="J24" s="16" t="n">
        <f aca="false">IFERROR(J23*(1-($W$16*($F24-$Z$16))),"DNM")</f>
        <v>50.0721654484944</v>
      </c>
      <c r="K24" s="16" t="n">
        <f aca="false">IFERROR(K23*(1-($W$16*($F24-$Z$16))),"DNM")</f>
        <v>61.5009373164243</v>
      </c>
      <c r="L24" s="16" t="n">
        <f aca="false">IFERROR(L23*(1-($W$16*($F24-$Z$16))),"DNM")</f>
        <v>77.0855911220887</v>
      </c>
      <c r="N24" s="16" t="n">
        <f aca="false">IFERROR(N23*(1+($W$16*($F22-$Z$16))),"DNM")</f>
        <v>40.7253125</v>
      </c>
      <c r="O24" s="16" t="n">
        <f aca="false">IFERROR(O23*(1+($W$16*($F22-$Z$16))),"DNM")</f>
        <v>74.12006875</v>
      </c>
      <c r="P24" s="16" t="n">
        <f aca="false">IFERROR(P23*(1+($W$16*($F22-$Z$16))),"DNM")</f>
        <v>108.32933125</v>
      </c>
      <c r="Q24" s="16" t="n">
        <f aca="false">IFERROR(Q23*(1+($W$16*($F22-$Z$16))),"DNM")</f>
        <v>138.4660625</v>
      </c>
      <c r="R24" s="16" t="n">
        <f aca="false">IFERROR(R23*(1+($W$16*($F22-$Z$16))),"DNM")</f>
        <v>168.60279375</v>
      </c>
      <c r="S24" s="16" t="n">
        <f aca="false">IFERROR(S23*(1+($W$16*($F22-$Z$16))),"DNM")</f>
        <v>197.1105125</v>
      </c>
    </row>
    <row r="25" customFormat="false" ht="13.8" hidden="false" customHeight="false" outlineLevel="0" collapsed="false">
      <c r="B25" s="12"/>
      <c r="C25" s="13" t="s">
        <v>71</v>
      </c>
      <c r="D25" s="1"/>
      <c r="E25" s="31" t="s">
        <v>76</v>
      </c>
      <c r="F25" s="15" t="n">
        <v>6</v>
      </c>
      <c r="G25" s="32" t="n">
        <f aca="false">IFERROR(G26*(1-($W$16*($F25-$Z$16))),"DNM")</f>
        <v>19.7693092921039</v>
      </c>
      <c r="H25" s="32" t="n">
        <f aca="false">IFERROR(H26*(1-($W$16*($F25-$Z$16))),"DNM")</f>
        <v>31.3669763915156</v>
      </c>
      <c r="I25" s="32" t="n">
        <f aca="false">IFERROR(I26*(1-($W$16*($F25-$Z$16))),"DNM")</f>
        <v>43.8716080611835</v>
      </c>
      <c r="J25" s="32" t="n">
        <f aca="false">IFERROR(J26*(1-($W$16*($F25-$Z$16))),"DNM")</f>
        <v>60.8910820827952</v>
      </c>
      <c r="K25" s="32" t="n">
        <f aca="false">IFERROR(K26*(1-($W$16*($F25-$Z$16))),"DNM")</f>
        <v>74.7892284817459</v>
      </c>
      <c r="L25" s="32" t="n">
        <f aca="false">IFERROR(L26*(1-($W$16*($F25-$Z$16))),"DNM")</f>
        <v>93.7412036083018</v>
      </c>
      <c r="N25" s="61" t="n">
        <f aca="false">N22</f>
        <v>50</v>
      </c>
      <c r="O25" s="61" t="n">
        <f aca="false">O22</f>
        <v>91</v>
      </c>
      <c r="P25" s="61" t="n">
        <f aca="false">P22</f>
        <v>133</v>
      </c>
      <c r="Q25" s="61" t="n">
        <f aca="false">Q22</f>
        <v>170</v>
      </c>
      <c r="R25" s="61" t="n">
        <f aca="false">R22</f>
        <v>207</v>
      </c>
      <c r="S25" s="61" t="n">
        <f aca="false">S22</f>
        <v>242</v>
      </c>
      <c r="V25" s="3"/>
    </row>
    <row r="26" customFormat="false" ht="13.8" hidden="false" customHeight="false" outlineLevel="0" collapsed="false">
      <c r="B26" s="12"/>
      <c r="C26" s="13" t="s">
        <v>71</v>
      </c>
      <c r="D26" s="1"/>
      <c r="E26" s="34" t="s">
        <v>77</v>
      </c>
      <c r="F26" s="27" t="n">
        <v>9</v>
      </c>
      <c r="G26" s="29" t="n">
        <f aca="false">G23</f>
        <v>18.0130380793657</v>
      </c>
      <c r="H26" s="29" t="n">
        <f aca="false">H23</f>
        <v>28.5803885116315</v>
      </c>
      <c r="I26" s="29" t="n">
        <f aca="false">I23</f>
        <v>39.9741303518756</v>
      </c>
      <c r="J26" s="29" t="n">
        <f aca="false">J23</f>
        <v>55.4816237656448</v>
      </c>
      <c r="K26" s="29" t="n">
        <f aca="false">K23</f>
        <v>68.1450828990851</v>
      </c>
      <c r="L26" s="29" t="n">
        <f aca="false">L23</f>
        <v>85.4133973651953</v>
      </c>
      <c r="N26" s="16" t="n">
        <f aca="false">IFERROR(N25*(1+($W$16*($F25-$Z$16))),"DNM")</f>
        <v>45.125</v>
      </c>
      <c r="O26" s="16" t="n">
        <f aca="false">IFERROR(O25*(1+($W$16*($F25-$Z$16))),"DNM")</f>
        <v>82.1275</v>
      </c>
      <c r="P26" s="16" t="n">
        <f aca="false">IFERROR(P25*(1+($W$16*($F25-$Z$16))),"DNM")</f>
        <v>120.0325</v>
      </c>
      <c r="Q26" s="16" t="n">
        <f aca="false">IFERROR(Q25*(1+($W$16*($F25-$Z$16))),"DNM")</f>
        <v>153.425</v>
      </c>
      <c r="R26" s="16" t="n">
        <f aca="false">IFERROR(R25*(1+($W$16*($F25-$Z$16))),"DNM")</f>
        <v>186.8175</v>
      </c>
      <c r="S26" s="16" t="n">
        <f aca="false">IFERROR(S25*(1+($W$16*($F25-$Z$16))),"DNM")</f>
        <v>218.405</v>
      </c>
      <c r="V26" s="3"/>
    </row>
    <row r="27" customFormat="false" ht="13.8" hidden="false" customHeight="false" outlineLevel="0" collapsed="false">
      <c r="B27" s="12"/>
      <c r="C27" s="13" t="s">
        <v>78</v>
      </c>
      <c r="D27" s="36" t="s">
        <v>79</v>
      </c>
      <c r="E27" s="36"/>
      <c r="F27" s="37" t="n">
        <v>9</v>
      </c>
      <c r="G27" s="38" t="n">
        <v>20.7213637071371</v>
      </c>
      <c r="H27" s="38" t="n">
        <v>41.4011277067229</v>
      </c>
      <c r="I27" s="38" t="n">
        <v>59.6099547705643</v>
      </c>
      <c r="J27" s="38" t="n">
        <v>118.633344765745</v>
      </c>
      <c r="K27" s="41"/>
      <c r="L27" s="38" t="n">
        <v>101.512304955095</v>
      </c>
      <c r="N27" s="39"/>
      <c r="O27" s="39"/>
      <c r="P27" s="39"/>
      <c r="Q27" s="39"/>
      <c r="R27" s="39"/>
      <c r="S27" s="39"/>
      <c r="V27" s="3"/>
    </row>
    <row r="28" customFormat="false" ht="13.8" hidden="false" customHeight="false" outlineLevel="0" collapsed="false">
      <c r="B28" s="12"/>
      <c r="C28" s="13" t="s">
        <v>78</v>
      </c>
      <c r="D28" s="42" t="s">
        <v>80</v>
      </c>
      <c r="E28" s="42"/>
      <c r="F28" s="43" t="n">
        <v>12</v>
      </c>
      <c r="G28" s="44" t="n">
        <f aca="false">IFERROR(G27*(1-($W$16*($F28-$Z$16))),"DNM")</f>
        <v>18.7010307456912</v>
      </c>
      <c r="H28" s="44" t="n">
        <f aca="false">IFERROR(H27*(1-($W$16*($F28-$Z$16))),"DNM")</f>
        <v>37.3645177553174</v>
      </c>
      <c r="I28" s="44" t="n">
        <f aca="false">IFERROR(I27*(1-($W$16*($F28-$Z$16))),"DNM")</f>
        <v>53.7979841804343</v>
      </c>
      <c r="J28" s="44" t="n">
        <f aca="false">IFERROR(J27*(1-($W$16*($F28-$Z$16))),"DNM")</f>
        <v>107.066593651085</v>
      </c>
      <c r="K28" s="44"/>
      <c r="L28" s="44" t="n">
        <f aca="false">IFERROR(L27*(1-($W$16*($F28-$Z$16))),"DNM")</f>
        <v>91.6148552219732</v>
      </c>
      <c r="N28" s="39"/>
      <c r="O28" s="39"/>
      <c r="P28" s="39"/>
      <c r="Q28" s="39"/>
      <c r="R28" s="39"/>
      <c r="S28" s="39"/>
      <c r="V28" s="3"/>
    </row>
    <row r="29" customFormat="false" ht="13.8" hidden="false" customHeight="false" outlineLevel="0" collapsed="false">
      <c r="B29" s="12"/>
      <c r="C29" s="13" t="s">
        <v>78</v>
      </c>
      <c r="D29" s="50" t="s">
        <v>81</v>
      </c>
      <c r="E29" s="50"/>
      <c r="F29" s="51" t="n">
        <v>9</v>
      </c>
      <c r="G29" s="66" t="n">
        <f aca="false">G27</f>
        <v>20.7213637071371</v>
      </c>
      <c r="H29" s="66" t="n">
        <f aca="false">H27</f>
        <v>41.4011277067229</v>
      </c>
      <c r="I29" s="66" t="n">
        <f aca="false">I27</f>
        <v>59.6099547705643</v>
      </c>
      <c r="J29" s="66" t="n">
        <f aca="false">J27</f>
        <v>118.633344765745</v>
      </c>
      <c r="K29" s="67"/>
      <c r="L29" s="66" t="n">
        <f aca="false">L27</f>
        <v>101.512304955095</v>
      </c>
      <c r="N29" s="39"/>
      <c r="O29" s="39"/>
      <c r="P29" s="39"/>
      <c r="Q29" s="39"/>
      <c r="R29" s="39"/>
      <c r="S29" s="39"/>
      <c r="V29" s="3"/>
    </row>
    <row r="30" customFormat="false" ht="13.8" hidden="false" customHeight="false" outlineLevel="0" collapsed="false">
      <c r="B30" s="12"/>
      <c r="C30" s="13" t="s">
        <v>82</v>
      </c>
      <c r="E30" s="31" t="s">
        <v>83</v>
      </c>
      <c r="F30" s="15" t="n">
        <v>6</v>
      </c>
      <c r="G30" s="32"/>
      <c r="H30" s="32"/>
      <c r="I30" s="32"/>
      <c r="J30" s="32"/>
      <c r="K30" s="32"/>
      <c r="L30" s="32"/>
      <c r="N30" s="32" t="n">
        <f aca="false">IFERROR(N31*(1-($W$16*($F30-$Z$16))),"DNM")</f>
        <v>60.3625</v>
      </c>
      <c r="O30" s="32" t="n">
        <f aca="false">IFERROR(O31*(1-($W$16*($F30-$Z$16))),"DNM")</f>
        <v>109.75</v>
      </c>
      <c r="P30" s="32" t="n">
        <f aca="false">IFERROR(P31*(1-($W$16*($F30-$Z$16))),"DNM")</f>
        <v>164.625</v>
      </c>
      <c r="Q30" s="32" t="n">
        <f aca="false">IFERROR(Q31*(1-($W$16*($F30-$Z$16))),"DNM")</f>
        <v>218.4025</v>
      </c>
      <c r="R30" s="32" t="n">
        <f aca="false">IFERROR(R31*(1-($W$16*($F30-$Z$16))),"DNM")</f>
        <v>282.0575</v>
      </c>
      <c r="S30" s="32" t="n">
        <f aca="false">IFERROR(S31*(1-($W$16*($F30-$Z$16))),"DNM")</f>
        <v>358.8825</v>
      </c>
    </row>
    <row r="31" customFormat="false" ht="13.8" hidden="false" customHeight="false" outlineLevel="0" collapsed="false">
      <c r="B31" s="12"/>
      <c r="C31" s="13" t="s">
        <v>82</v>
      </c>
      <c r="E31" s="26" t="s">
        <v>84</v>
      </c>
      <c r="F31" s="27" t="n">
        <v>9</v>
      </c>
      <c r="G31" s="16"/>
      <c r="H31" s="16"/>
      <c r="I31" s="16"/>
      <c r="J31" s="16"/>
      <c r="K31" s="16"/>
      <c r="L31" s="16"/>
      <c r="N31" s="61" t="n">
        <v>55</v>
      </c>
      <c r="O31" s="61" t="n">
        <v>100</v>
      </c>
      <c r="P31" s="61" t="n">
        <v>150</v>
      </c>
      <c r="Q31" s="61" t="n">
        <v>199</v>
      </c>
      <c r="R31" s="61" t="n">
        <v>257</v>
      </c>
      <c r="S31" s="61" t="n">
        <v>327</v>
      </c>
    </row>
    <row r="32" customFormat="false" ht="13.8" hidden="false" customHeight="false" outlineLevel="0" collapsed="false">
      <c r="B32" s="12"/>
      <c r="C32" s="13" t="s">
        <v>82</v>
      </c>
      <c r="E32" s="22" t="s">
        <v>85</v>
      </c>
      <c r="F32" s="23" t="n">
        <v>12</v>
      </c>
      <c r="G32" s="16"/>
      <c r="H32" s="16"/>
      <c r="I32" s="16"/>
      <c r="J32" s="16"/>
      <c r="K32" s="16"/>
      <c r="L32" s="16"/>
      <c r="N32" s="16" t="n">
        <f aca="false">IFERROR(N31*(1-($W$16*($F32-$Z$16))),"DNM")</f>
        <v>49.6375</v>
      </c>
      <c r="O32" s="16" t="n">
        <f aca="false">IFERROR(O31*(1-($W$16*($F32-$Z$16))),"DNM")</f>
        <v>90.25</v>
      </c>
      <c r="P32" s="16" t="n">
        <f aca="false">IFERROR(P31*(1-($W$16*($F32-$Z$16))),"DNM")</f>
        <v>135.375</v>
      </c>
      <c r="Q32" s="16" t="n">
        <f aca="false">IFERROR(Q31*(1-($W$16*($F32-$Z$16))),"DNM")</f>
        <v>179.5975</v>
      </c>
      <c r="R32" s="16" t="n">
        <f aca="false">IFERROR(R31*(1-($W$16*($F32-$Z$16))),"DNM")</f>
        <v>231.9425</v>
      </c>
      <c r="S32" s="16" t="n">
        <f aca="false">IFERROR(S31*(1-($W$16*($F32-$Z$16))),"DNM")</f>
        <v>295.1175</v>
      </c>
    </row>
    <row r="33" customFormat="false" ht="13.8" hidden="false" customHeight="false" outlineLevel="0" collapsed="false">
      <c r="B33" s="12"/>
      <c r="C33" s="13" t="s">
        <v>82</v>
      </c>
      <c r="E33" s="22" t="s">
        <v>86</v>
      </c>
      <c r="F33" s="23" t="n">
        <v>14</v>
      </c>
      <c r="G33" s="16"/>
      <c r="H33" s="16"/>
      <c r="I33" s="16"/>
      <c r="J33" s="16"/>
      <c r="K33" s="16"/>
      <c r="L33" s="16"/>
      <c r="N33" s="16" t="n">
        <f aca="false">IFERROR(N31*(1-($W$16*($F33-$Z$16))),"DNM")</f>
        <v>46.0625</v>
      </c>
      <c r="O33" s="16" t="n">
        <f aca="false">IFERROR(O31*(1-($W$16*($F33-$Z$16))),"DNM")</f>
        <v>83.75</v>
      </c>
      <c r="P33" s="16" t="n">
        <f aca="false">IFERROR(P31*(1-($W$16*($F33-$Z$16))),"DNM")</f>
        <v>125.625</v>
      </c>
      <c r="Q33" s="16" t="n">
        <f aca="false">IFERROR(Q31*(1-($W$16*($F33-$Z$16))),"DNM")</f>
        <v>166.6625</v>
      </c>
      <c r="R33" s="16" t="n">
        <f aca="false">IFERROR(R31*(1-($W$16*($F33-$Z$16))),"DNM")</f>
        <v>215.2375</v>
      </c>
      <c r="S33" s="16" t="n">
        <f aca="false">IFERROR(S31*(1-($W$16*($F33-$Z$16))),"DNM")</f>
        <v>273.8625</v>
      </c>
    </row>
    <row r="34" customFormat="false" ht="13.8" hidden="false" customHeight="false" outlineLevel="0" collapsed="false">
      <c r="B34" s="12"/>
      <c r="C34" s="13" t="s">
        <v>82</v>
      </c>
      <c r="E34" s="31" t="s">
        <v>87</v>
      </c>
      <c r="F34" s="15" t="n">
        <v>6</v>
      </c>
      <c r="G34" s="16"/>
      <c r="H34" s="16"/>
      <c r="I34" s="16"/>
      <c r="J34" s="16"/>
      <c r="K34" s="16"/>
      <c r="L34" s="16"/>
      <c r="N34" s="32" t="n">
        <f aca="false">IFERROR(N35*(1-($W$16*($F34-$Z$16))),"DNM")</f>
        <v>60.3625</v>
      </c>
      <c r="O34" s="32" t="n">
        <f aca="false">IFERROR(O35*(1-($W$16*($F34-$Z$16))),"DNM")</f>
        <v>109.75</v>
      </c>
      <c r="P34" s="32" t="n">
        <f aca="false">IFERROR(P35*(1-($W$16*($F34-$Z$16))),"DNM")</f>
        <v>164.625</v>
      </c>
      <c r="Q34" s="32" t="n">
        <f aca="false">IFERROR(Q35*(1-($W$16*($F34-$Z$16))),"DNM")</f>
        <v>218.4025</v>
      </c>
      <c r="R34" s="32" t="n">
        <f aca="false">IFERROR(R35*(1-($W$16*($F34-$Z$16))),"DNM")</f>
        <v>282.0575</v>
      </c>
      <c r="S34" s="32" t="n">
        <f aca="false">IFERROR(S35*(1-($W$16*($F34-$Z$16))),"DNM")</f>
        <v>358.8825</v>
      </c>
    </row>
    <row r="35" customFormat="false" ht="13.8" hidden="false" customHeight="false" outlineLevel="0" collapsed="false">
      <c r="B35" s="12"/>
      <c r="C35" s="13" t="s">
        <v>82</v>
      </c>
      <c r="E35" s="34" t="s">
        <v>88</v>
      </c>
      <c r="F35" s="27" t="n">
        <v>9</v>
      </c>
      <c r="G35" s="16"/>
      <c r="H35" s="16"/>
      <c r="I35" s="16"/>
      <c r="J35" s="16"/>
      <c r="K35" s="16"/>
      <c r="L35" s="16"/>
      <c r="N35" s="61" t="n">
        <f aca="false">N31</f>
        <v>55</v>
      </c>
      <c r="O35" s="61" t="n">
        <f aca="false">O31</f>
        <v>100</v>
      </c>
      <c r="P35" s="61" t="n">
        <f aca="false">P31</f>
        <v>150</v>
      </c>
      <c r="Q35" s="61" t="n">
        <f aca="false">Q31</f>
        <v>199</v>
      </c>
      <c r="R35" s="61" t="n">
        <f aca="false">R31</f>
        <v>257</v>
      </c>
      <c r="S35" s="61" t="n">
        <f aca="false">S31</f>
        <v>327</v>
      </c>
    </row>
    <row r="36" customFormat="false" ht="13.8" hidden="false" customHeight="false" outlineLevel="0" collapsed="false">
      <c r="B36" s="12"/>
      <c r="C36" s="13" t="s">
        <v>82</v>
      </c>
      <c r="E36" s="58" t="s">
        <v>89</v>
      </c>
      <c r="F36" s="59" t="n">
        <v>12</v>
      </c>
      <c r="G36" s="16"/>
      <c r="H36" s="16"/>
      <c r="I36" s="16"/>
      <c r="J36" s="16"/>
      <c r="K36" s="16"/>
      <c r="L36" s="16"/>
      <c r="N36" s="16" t="n">
        <f aca="false">IFERROR(N35*(1-($W$16*($F36-$Z$16))),"DNM")</f>
        <v>49.6375</v>
      </c>
      <c r="O36" s="16" t="n">
        <f aca="false">IFERROR(O35*(1-($W$16*($F36-$Z$16))),"DNM")</f>
        <v>90.25</v>
      </c>
      <c r="P36" s="16" t="n">
        <f aca="false">IFERROR(P35*(1-($W$16*($F36-$Z$16))),"DNM")</f>
        <v>135.375</v>
      </c>
      <c r="Q36" s="16" t="n">
        <f aca="false">IFERROR(Q35*(1-($W$16*($F36-$Z$16))),"DNM")</f>
        <v>179.5975</v>
      </c>
      <c r="R36" s="16" t="n">
        <f aca="false">IFERROR(R35*(1-($W$16*($F36-$Z$16))),"DNM")</f>
        <v>231.9425</v>
      </c>
      <c r="S36" s="16" t="n">
        <f aca="false">IFERROR(S35*(1-($W$16*($F36-$Z$16))),"DNM")</f>
        <v>295.1175</v>
      </c>
    </row>
    <row r="37" customFormat="false" ht="13.8" hidden="false" customHeight="false" outlineLevel="0" collapsed="false">
      <c r="B37" s="12"/>
      <c r="C37" s="13" t="s">
        <v>90</v>
      </c>
      <c r="D37" s="36" t="s">
        <v>91</v>
      </c>
      <c r="E37" s="36"/>
      <c r="F37" s="37" t="n">
        <v>9</v>
      </c>
      <c r="G37" s="41"/>
      <c r="H37" s="41"/>
      <c r="I37" s="41"/>
      <c r="J37" s="41"/>
      <c r="K37" s="41"/>
      <c r="L37" s="41"/>
      <c r="N37" s="39"/>
      <c r="O37" s="39"/>
      <c r="P37" s="39"/>
      <c r="Q37" s="39"/>
      <c r="R37" s="39"/>
      <c r="S37" s="39"/>
    </row>
    <row r="38" customFormat="false" ht="13.8" hidden="false" customHeight="false" outlineLevel="0" collapsed="false">
      <c r="B38" s="12"/>
      <c r="C38" s="13" t="s">
        <v>90</v>
      </c>
      <c r="D38" s="42" t="s">
        <v>92</v>
      </c>
      <c r="E38" s="42"/>
      <c r="F38" s="43" t="n">
        <v>12</v>
      </c>
      <c r="G38" s="41"/>
      <c r="H38" s="41"/>
      <c r="I38" s="41"/>
      <c r="J38" s="41"/>
      <c r="K38" s="41"/>
      <c r="L38" s="41"/>
      <c r="N38" s="39"/>
      <c r="O38" s="39"/>
      <c r="P38" s="39"/>
      <c r="Q38" s="39"/>
      <c r="R38" s="39"/>
      <c r="S38" s="39"/>
    </row>
    <row r="39" customFormat="false" ht="13.8" hidden="false" customHeight="false" outlineLevel="0" collapsed="false">
      <c r="B39" s="12"/>
      <c r="C39" s="13" t="s">
        <v>93</v>
      </c>
      <c r="E39" s="31" t="s">
        <v>94</v>
      </c>
      <c r="F39" s="15" t="n">
        <v>6</v>
      </c>
      <c r="G39" s="16"/>
      <c r="H39" s="16"/>
      <c r="I39" s="16"/>
      <c r="J39" s="16"/>
      <c r="K39" s="16"/>
      <c r="L39" s="16"/>
      <c r="N39" s="32" t="n">
        <f aca="false">IFERROR(N40*(1-($W$16*($F39-$Z$16))),"DNM")</f>
        <v>65.85</v>
      </c>
      <c r="O39" s="32" t="n">
        <f aca="false">IFERROR(O40*(1-($W$16*($F39-$Z$16))),"DNM")</f>
        <v>118.53</v>
      </c>
      <c r="P39" s="32" t="n">
        <f aca="false">IFERROR(P40*(1-($W$16*($F39-$Z$16))),"DNM")</f>
        <v>177.795</v>
      </c>
      <c r="Q39" s="32" t="n">
        <f aca="false">IFERROR(Q40*(1-($W$16*($F39-$Z$16))),"DNM")</f>
        <v>234.865</v>
      </c>
      <c r="R39" s="32" t="n">
        <f aca="false">IFERROR(R40*(1-($W$16*($F39-$Z$16))),"DNM")</f>
        <v>307.3</v>
      </c>
      <c r="S39" s="32" t="n">
        <f aca="false">IFERROR(S40*(1-($W$16*($F39-$Z$16))),"DNM")</f>
        <v>404.9775</v>
      </c>
    </row>
    <row r="40" customFormat="false" ht="13.8" hidden="false" customHeight="false" outlineLevel="0" collapsed="false">
      <c r="B40" s="12"/>
      <c r="C40" s="13" t="s">
        <v>93</v>
      </c>
      <c r="E40" s="26" t="s">
        <v>95</v>
      </c>
      <c r="F40" s="27" t="n">
        <v>9</v>
      </c>
      <c r="G40" s="16"/>
      <c r="H40" s="16"/>
      <c r="I40" s="16"/>
      <c r="J40" s="16"/>
      <c r="K40" s="16"/>
      <c r="L40" s="16"/>
      <c r="N40" s="61" t="n">
        <v>60</v>
      </c>
      <c r="O40" s="61" t="n">
        <v>108</v>
      </c>
      <c r="P40" s="61" t="n">
        <v>162</v>
      </c>
      <c r="Q40" s="61" t="n">
        <v>214</v>
      </c>
      <c r="R40" s="61" t="n">
        <v>280</v>
      </c>
      <c r="S40" s="61" t="n">
        <v>369</v>
      </c>
    </row>
    <row r="41" customFormat="false" ht="13.8" hidden="false" customHeight="false" outlineLevel="0" collapsed="false">
      <c r="B41" s="12"/>
      <c r="C41" s="13" t="s">
        <v>93</v>
      </c>
      <c r="E41" s="68" t="s">
        <v>96</v>
      </c>
      <c r="F41" s="69" t="n">
        <v>9</v>
      </c>
      <c r="G41" s="16"/>
      <c r="H41" s="16"/>
      <c r="I41" s="16"/>
      <c r="J41" s="16"/>
      <c r="K41" s="16"/>
      <c r="L41" s="16"/>
      <c r="N41" s="61" t="n">
        <f aca="false">N40</f>
        <v>60</v>
      </c>
      <c r="O41" s="61" t="n">
        <f aca="false">O40</f>
        <v>108</v>
      </c>
      <c r="P41" s="61" t="n">
        <f aca="false">P40</f>
        <v>162</v>
      </c>
      <c r="Q41" s="61" t="n">
        <f aca="false">Q40</f>
        <v>214</v>
      </c>
      <c r="R41" s="61" t="n">
        <f aca="false">R40</f>
        <v>280</v>
      </c>
      <c r="S41" s="61" t="n">
        <f aca="false">S40</f>
        <v>369</v>
      </c>
    </row>
    <row r="42" customFormat="false" ht="13.8" hidden="false" customHeight="false" outlineLevel="0" collapsed="false">
      <c r="B42" s="12"/>
      <c r="C42" s="13" t="s">
        <v>97</v>
      </c>
      <c r="D42" s="72" t="s">
        <v>98</v>
      </c>
      <c r="E42" s="72"/>
      <c r="F42" s="51" t="n">
        <v>12</v>
      </c>
      <c r="G42" s="41"/>
      <c r="H42" s="41"/>
      <c r="I42" s="41"/>
      <c r="J42" s="41"/>
      <c r="K42" s="41"/>
      <c r="L42" s="41"/>
      <c r="N42" s="39"/>
      <c r="O42" s="39"/>
      <c r="P42" s="39"/>
      <c r="Q42" s="39"/>
      <c r="R42" s="39"/>
      <c r="S42" s="39"/>
    </row>
    <row r="43" customFormat="false" ht="13.8" hidden="false" customHeight="false" outlineLevel="0" collapsed="false">
      <c r="B43" s="12"/>
      <c r="C43" s="13" t="s">
        <v>99</v>
      </c>
      <c r="E43" s="31" t="s">
        <v>100</v>
      </c>
      <c r="F43" s="15" t="n">
        <v>6</v>
      </c>
      <c r="G43" s="16"/>
      <c r="H43" s="16"/>
      <c r="I43" s="16"/>
      <c r="J43" s="16"/>
      <c r="K43" s="16"/>
      <c r="L43" s="16"/>
      <c r="N43" s="24"/>
      <c r="O43" s="24"/>
      <c r="P43" s="24"/>
      <c r="Q43" s="24"/>
      <c r="R43" s="24"/>
      <c r="S43" s="24"/>
    </row>
    <row r="44" customFormat="false" ht="13.8" hidden="false" customHeight="false" outlineLevel="0" collapsed="false">
      <c r="B44" s="12"/>
      <c r="C44" s="13" t="s">
        <v>99</v>
      </c>
      <c r="E44" s="26" t="s">
        <v>101</v>
      </c>
      <c r="F44" s="27" t="n">
        <v>9</v>
      </c>
      <c r="G44" s="16"/>
      <c r="H44" s="16"/>
      <c r="I44" s="16"/>
      <c r="J44" s="16"/>
      <c r="K44" s="16"/>
      <c r="L44" s="16"/>
      <c r="N44" s="24"/>
      <c r="O44" s="24"/>
      <c r="P44" s="24"/>
      <c r="Q44" s="24"/>
      <c r="R44" s="24"/>
      <c r="S44" s="24"/>
    </row>
    <row r="45" customFormat="false" ht="13.8" hidden="false" customHeight="false" outlineLevel="0" collapsed="false">
      <c r="B45" s="12"/>
      <c r="C45" s="13" t="s">
        <v>99</v>
      </c>
      <c r="E45" s="73" t="s">
        <v>102</v>
      </c>
      <c r="F45" s="74" t="n">
        <v>9</v>
      </c>
      <c r="G45" s="60"/>
      <c r="H45" s="60"/>
      <c r="I45" s="60"/>
      <c r="J45" s="60"/>
      <c r="K45" s="60"/>
      <c r="L45" s="60"/>
      <c r="N45" s="77"/>
      <c r="O45" s="77"/>
      <c r="P45" s="77"/>
      <c r="Q45" s="77"/>
      <c r="R45" s="77"/>
      <c r="S45" s="77"/>
    </row>
    <row r="46" customFormat="false" ht="13.8" hidden="false" customHeight="false" outlineLevel="0" collapsed="false">
      <c r="B46" s="12"/>
      <c r="C46" s="13" t="s">
        <v>103</v>
      </c>
      <c r="D46" s="72" t="s">
        <v>104</v>
      </c>
      <c r="E46" s="72"/>
      <c r="F46" s="51" t="n">
        <v>12</v>
      </c>
      <c r="G46" s="41"/>
      <c r="H46" s="41"/>
      <c r="I46" s="41"/>
      <c r="J46" s="41"/>
      <c r="K46" s="41"/>
      <c r="L46" s="41"/>
      <c r="N46" s="39"/>
      <c r="O46" s="39"/>
      <c r="P46" s="39"/>
      <c r="Q46" s="39"/>
      <c r="R46" s="39"/>
      <c r="S46" s="39"/>
    </row>
    <row r="47" customFormat="false" ht="13.8" hidden="false" customHeight="false" outlineLevel="0" collapsed="false">
      <c r="B47" s="78" t="s">
        <v>10</v>
      </c>
      <c r="C47" s="13" t="n">
        <v>1</v>
      </c>
      <c r="E47" s="31" t="s">
        <v>24</v>
      </c>
      <c r="F47" s="15" t="n">
        <v>4</v>
      </c>
      <c r="G47" s="16" t="n">
        <f aca="false">IFERROR(G49*(1-($W$16*($F47-$Z$16))),"DNM")</f>
        <v>14.0838609903259</v>
      </c>
      <c r="H47" s="16" t="n">
        <f aca="false">IFERROR(H49*(1-($W$16*($F47-$Z$16))),"DNM")</f>
        <v>18.7799489763025</v>
      </c>
      <c r="I47" s="16" t="n">
        <f aca="false">IFERROR(I49*(1-($W$16*($F47-$Z$16))),"DNM")</f>
        <v>23.6704560677521</v>
      </c>
      <c r="J47" s="16" t="n">
        <f aca="false">IFERROR(J49*(1-($W$16*($F47-$Z$16))),"DNM")</f>
        <v>25.988149714723</v>
      </c>
      <c r="K47" s="16" t="n">
        <f aca="false">IFERROR(K49*(1-($W$16*($F47-$Z$16))),"DNM")</f>
        <v>30.5266627055137</v>
      </c>
      <c r="L47" s="16" t="n">
        <f aca="false">IFERROR(L49*(1-($W$16*($F47-$Z$16))),"DNM")</f>
        <v>31.1901741552008</v>
      </c>
      <c r="N47" s="17"/>
      <c r="O47" s="17"/>
      <c r="P47" s="17"/>
      <c r="Q47" s="17"/>
      <c r="R47" s="17"/>
      <c r="S47" s="17"/>
    </row>
    <row r="48" customFormat="false" ht="13.8" hidden="false" customHeight="false" outlineLevel="0" collapsed="false">
      <c r="B48" s="78"/>
      <c r="C48" s="13" t="n">
        <v>1</v>
      </c>
      <c r="E48" s="22" t="s">
        <v>27</v>
      </c>
      <c r="F48" s="23" t="n">
        <v>6</v>
      </c>
      <c r="G48" s="16" t="n">
        <f aca="false">IFERROR(G49*(1-($W$16*($F48-$Z$16))),"DNM")</f>
        <v>13.2963762897915</v>
      </c>
      <c r="H48" s="16" t="n">
        <f aca="false">IFERROR(H49*(1-($W$16*($F48-$Z$16))),"DNM")</f>
        <v>17.7298873131114</v>
      </c>
      <c r="I48" s="16" t="n">
        <f aca="false">IFERROR(I49*(1-($W$16*($F48-$Z$16))),"DNM")</f>
        <v>22.3469466962218</v>
      </c>
      <c r="J48" s="16" t="n">
        <f aca="false">IFERROR(J49*(1-($W$16*($F48-$Z$16))),"DNM")</f>
        <v>24.5350488704589</v>
      </c>
      <c r="K48" s="16" t="n">
        <f aca="false">IFERROR(K49*(1-($W$16*($F48-$Z$16))),"DNM")</f>
        <v>28.819795543485</v>
      </c>
      <c r="L48" s="16" t="n">
        <f aca="false">IFERROR(L49*(1-($W$16*($F48-$Z$16))),"DNM")</f>
        <v>29.4462074282433</v>
      </c>
      <c r="N48" s="24"/>
      <c r="O48" s="24"/>
      <c r="P48" s="24"/>
      <c r="Q48" s="24"/>
      <c r="R48" s="24"/>
      <c r="S48" s="24"/>
    </row>
    <row r="49" customFormat="false" ht="13.8" hidden="false" customHeight="false" outlineLevel="0" collapsed="false">
      <c r="B49" s="78"/>
      <c r="C49" s="13" t="n">
        <v>1</v>
      </c>
      <c r="E49" s="26" t="s">
        <v>29</v>
      </c>
      <c r="F49" s="27" t="n">
        <v>9</v>
      </c>
      <c r="G49" s="29" t="n">
        <v>12.11514923899</v>
      </c>
      <c r="H49" s="29" t="n">
        <v>16.1547948183247</v>
      </c>
      <c r="I49" s="29" t="n">
        <v>20.3616826389265</v>
      </c>
      <c r="J49" s="29" t="n">
        <v>22.3553976040628</v>
      </c>
      <c r="K49" s="29" t="n">
        <v>26.2594948004419</v>
      </c>
      <c r="L49" s="29" t="n">
        <v>26.8302573378071</v>
      </c>
      <c r="N49" s="24"/>
      <c r="O49" s="24"/>
      <c r="P49" s="24"/>
      <c r="Q49" s="24"/>
      <c r="R49" s="24"/>
      <c r="S49" s="24"/>
    </row>
    <row r="50" customFormat="false" ht="13.8" hidden="false" customHeight="false" outlineLevel="0" collapsed="false">
      <c r="B50" s="78"/>
      <c r="C50" s="13" t="n">
        <v>1</v>
      </c>
      <c r="E50" s="31" t="s">
        <v>33</v>
      </c>
      <c r="F50" s="15" t="n">
        <v>6</v>
      </c>
      <c r="G50" s="32" t="n">
        <f aca="false">IFERROR(G51*(1-($W$16*($F50-$Z$16))),"DNM")</f>
        <v>13.2963762897915</v>
      </c>
      <c r="H50" s="32" t="n">
        <f aca="false">IFERROR(H51*(1-($W$16*($F50-$Z$16))),"DNM")</f>
        <v>17.7298873131114</v>
      </c>
      <c r="I50" s="32" t="n">
        <f aca="false">IFERROR(I51*(1-($W$16*($F50-$Z$16))),"DNM")</f>
        <v>22.3469466962218</v>
      </c>
      <c r="J50" s="32" t="n">
        <f aca="false">IFERROR(J51*(1-($W$16*($F50-$Z$16))),"DNM")</f>
        <v>24.5350488704589</v>
      </c>
      <c r="K50" s="32" t="n">
        <f aca="false">IFERROR(K51*(1-($W$16*($F50-$Z$16))),"DNM")</f>
        <v>28.819795543485</v>
      </c>
      <c r="L50" s="32" t="n">
        <f aca="false">IFERROR(L51*(1-($W$16*($F50-$Z$16))),"DNM")</f>
        <v>29.4462074282433</v>
      </c>
      <c r="N50" s="24"/>
      <c r="O50" s="24"/>
      <c r="P50" s="24"/>
      <c r="Q50" s="24"/>
      <c r="R50" s="24"/>
      <c r="S50" s="24"/>
    </row>
    <row r="51" customFormat="false" ht="13.8" hidden="false" customHeight="false" outlineLevel="0" collapsed="false">
      <c r="B51" s="78"/>
      <c r="C51" s="13" t="n">
        <v>1</v>
      </c>
      <c r="E51" s="34" t="s">
        <v>36</v>
      </c>
      <c r="F51" s="27" t="n">
        <v>9</v>
      </c>
      <c r="G51" s="29" t="n">
        <f aca="false">G49</f>
        <v>12.11514923899</v>
      </c>
      <c r="H51" s="29" t="n">
        <f aca="false">H49</f>
        <v>16.1547948183247</v>
      </c>
      <c r="I51" s="29" t="n">
        <f aca="false">I49</f>
        <v>20.3616826389265</v>
      </c>
      <c r="J51" s="29" t="n">
        <f aca="false">J49</f>
        <v>22.3553976040628</v>
      </c>
      <c r="K51" s="29" t="n">
        <f aca="false">K49</f>
        <v>26.2594948004419</v>
      </c>
      <c r="L51" s="29" t="n">
        <f aca="false">L49</f>
        <v>26.8302573378071</v>
      </c>
      <c r="N51" s="24"/>
      <c r="O51" s="24"/>
      <c r="P51" s="24"/>
      <c r="Q51" s="24"/>
      <c r="R51" s="24"/>
      <c r="S51" s="24"/>
    </row>
    <row r="52" customFormat="false" ht="13.8" hidden="false" customHeight="false" outlineLevel="0" collapsed="false">
      <c r="B52" s="78"/>
      <c r="C52" s="13" t="n">
        <v>1</v>
      </c>
      <c r="D52" s="36" t="s">
        <v>40</v>
      </c>
      <c r="E52" s="36"/>
      <c r="F52" s="37" t="n">
        <v>9</v>
      </c>
      <c r="G52" s="38" t="n">
        <v>20.6602063361246</v>
      </c>
      <c r="H52" s="38" t="n">
        <v>30.1170168734471</v>
      </c>
      <c r="I52" s="41"/>
      <c r="J52" s="41"/>
      <c r="K52" s="41"/>
      <c r="L52" s="38" t="n">
        <v>107.680768995704</v>
      </c>
      <c r="N52" s="39"/>
      <c r="O52" s="39"/>
      <c r="P52" s="39"/>
      <c r="Q52" s="39"/>
      <c r="R52" s="39"/>
      <c r="S52" s="39"/>
    </row>
    <row r="53" customFormat="false" ht="13.8" hidden="false" customHeight="false" outlineLevel="0" collapsed="false">
      <c r="B53" s="78"/>
      <c r="C53" s="13" t="n">
        <v>1</v>
      </c>
      <c r="D53" s="42" t="s">
        <v>43</v>
      </c>
      <c r="E53" s="42"/>
      <c r="F53" s="43" t="n">
        <v>12</v>
      </c>
      <c r="G53" s="44" t="n">
        <f aca="false">IFERROR(G52*(1-($W$16*($F53-$Z$16))),"DNM")</f>
        <v>18.6458362183524</v>
      </c>
      <c r="H53" s="44" t="n">
        <f aca="false">IFERROR(H52*(1-($W$16*($F53-$Z$16))),"DNM")</f>
        <v>27.180607728286</v>
      </c>
      <c r="I53" s="44"/>
      <c r="J53" s="44"/>
      <c r="K53" s="44"/>
      <c r="L53" s="44" t="n">
        <f aca="false">IFERROR(L52*(1-($W$16*($F53-$Z$16))),"DNM")</f>
        <v>97.1818940186229</v>
      </c>
      <c r="N53" s="39"/>
      <c r="O53" s="39"/>
      <c r="P53" s="39"/>
      <c r="Q53" s="39"/>
      <c r="R53" s="39"/>
      <c r="S53" s="39"/>
    </row>
    <row r="54" customFormat="false" ht="13.8" hidden="false" customHeight="false" outlineLevel="0" collapsed="false">
      <c r="B54" s="78"/>
      <c r="C54" s="13" t="n">
        <v>1</v>
      </c>
      <c r="D54" s="46" t="s">
        <v>47</v>
      </c>
      <c r="E54" s="46"/>
      <c r="F54" s="47" t="n">
        <v>6</v>
      </c>
      <c r="G54" s="41" t="n">
        <f aca="false">IFERROR(G55*(1-($W$16*($F54-$Z$16))),"DNM")</f>
        <v>22.6745764538967</v>
      </c>
      <c r="H54" s="41" t="n">
        <f aca="false">IFERROR(H55*(1-($W$16*($F54-$Z$16))),"DNM")</f>
        <v>33.0534260186082</v>
      </c>
      <c r="I54" s="48"/>
      <c r="J54" s="48"/>
      <c r="K54" s="48"/>
      <c r="L54" s="41" t="n">
        <f aca="false">IFERROR(L55*(1-($W$16*($F54-$Z$16))),"DNM")</f>
        <v>118.179643972785</v>
      </c>
      <c r="N54" s="39"/>
      <c r="O54" s="39"/>
      <c r="P54" s="39"/>
      <c r="Q54" s="39"/>
      <c r="R54" s="39"/>
      <c r="S54" s="39"/>
    </row>
    <row r="55" customFormat="false" ht="13.8" hidden="false" customHeight="false" outlineLevel="0" collapsed="false">
      <c r="B55" s="78"/>
      <c r="C55" s="13" t="n">
        <v>1</v>
      </c>
      <c r="D55" s="50" t="s">
        <v>49</v>
      </c>
      <c r="E55" s="50"/>
      <c r="F55" s="51" t="n">
        <v>9</v>
      </c>
      <c r="G55" s="52" t="n">
        <f aca="false">G52</f>
        <v>20.6602063361246</v>
      </c>
      <c r="H55" s="52" t="n">
        <f aca="false">H52</f>
        <v>30.1170168734471</v>
      </c>
      <c r="I55" s="44"/>
      <c r="J55" s="44"/>
      <c r="K55" s="44"/>
      <c r="L55" s="52" t="n">
        <f aca="false">L52</f>
        <v>107.680768995704</v>
      </c>
      <c r="N55" s="39"/>
      <c r="O55" s="39"/>
      <c r="P55" s="39"/>
      <c r="Q55" s="39"/>
      <c r="R55" s="39"/>
      <c r="S55" s="39"/>
    </row>
    <row r="56" customFormat="false" ht="13.8" hidden="false" customHeight="false" outlineLevel="0" collapsed="false">
      <c r="B56" s="78"/>
      <c r="C56" s="13" t="n">
        <v>2</v>
      </c>
      <c r="E56" s="31" t="s">
        <v>53</v>
      </c>
      <c r="F56" s="15" t="n">
        <v>4</v>
      </c>
      <c r="G56" s="32" t="n">
        <f aca="false">IFERROR(G58*(1-($W$16*($F56-$Z$16))),"DNM")</f>
        <v>17.9264588270142</v>
      </c>
      <c r="H56" s="32" t="n">
        <f aca="false">IFERROR(H58*(1-($W$16*($F56-$Z$16))),"DNM")</f>
        <v>27.7915763683475</v>
      </c>
      <c r="I56" s="32" t="n">
        <f aca="false">IFERROR(I58*(1-($W$16*($F56-$Z$16))),"DNM")</f>
        <v>37.6839513800349</v>
      </c>
      <c r="J56" s="32" t="n">
        <f aca="false">IFERROR(J58*(1-($W$16*($F56-$Z$16))),"DNM")</f>
        <v>46.8251724109787</v>
      </c>
      <c r="K56" s="32" t="n">
        <f aca="false">IFERROR(K58*(1-($W$16*($F56-$Z$16))),"DNM")</f>
        <v>54.7092829260276</v>
      </c>
      <c r="L56" s="32" t="n">
        <f aca="false">IFERROR(L58*(1-($W$16*($F56-$Z$16))),"DNM")</f>
        <v>60.6161558843237</v>
      </c>
      <c r="N56" s="24"/>
      <c r="O56" s="24"/>
      <c r="P56" s="24"/>
      <c r="Q56" s="24"/>
      <c r="R56" s="24"/>
      <c r="S56" s="24"/>
    </row>
    <row r="57" customFormat="false" ht="13.8" hidden="false" customHeight="false" outlineLevel="0" collapsed="false">
      <c r="B57" s="78"/>
      <c r="C57" s="13" t="n">
        <v>2</v>
      </c>
      <c r="E57" s="22" t="s">
        <v>55</v>
      </c>
      <c r="F57" s="23" t="n">
        <v>6</v>
      </c>
      <c r="G57" s="16" t="n">
        <f aca="false">IFERROR(G58*(1-($W$16*($F57-$Z$16))),"DNM")</f>
        <v>16.9241191936757</v>
      </c>
      <c r="H57" s="16" t="n">
        <f aca="false">IFERROR(H58*(1-($W$16*($F57-$Z$16))),"DNM")</f>
        <v>26.237638764956</v>
      </c>
      <c r="I57" s="16" t="n">
        <f aca="false">IFERROR(I58*(1-($W$16*($F57-$Z$16))),"DNM")</f>
        <v>35.5768917329792</v>
      </c>
      <c r="J57" s="16" t="n">
        <f aca="false">IFERROR(J58*(1-($W$16*($F57-$Z$16))),"DNM")</f>
        <v>44.2069907277842</v>
      </c>
      <c r="K57" s="16" t="n">
        <f aca="false">IFERROR(K58*(1-($W$16*($F57-$Z$16))),"DNM")</f>
        <v>51.6502692570454</v>
      </c>
      <c r="L57" s="16" t="n">
        <f aca="false">IFERROR(L58*(1-($W$16*($F57-$Z$16))),"DNM")</f>
        <v>57.2268654477808</v>
      </c>
      <c r="N57" s="24"/>
      <c r="O57" s="24"/>
      <c r="P57" s="24"/>
      <c r="Q57" s="24"/>
      <c r="R57" s="24"/>
      <c r="S57" s="24"/>
    </row>
    <row r="58" customFormat="false" ht="13.8" hidden="false" customHeight="false" outlineLevel="0" collapsed="false">
      <c r="B58" s="78"/>
      <c r="C58" s="13" t="n">
        <v>2</v>
      </c>
      <c r="E58" s="26" t="s">
        <v>58</v>
      </c>
      <c r="F58" s="27" t="n">
        <v>9</v>
      </c>
      <c r="G58" s="29" t="n">
        <v>15.4206097436681</v>
      </c>
      <c r="H58" s="29" t="n">
        <v>23.9067323598688</v>
      </c>
      <c r="I58" s="29" t="n">
        <v>32.4163022623956</v>
      </c>
      <c r="J58" s="29" t="n">
        <v>40.2797182029924</v>
      </c>
      <c r="K58" s="29" t="n">
        <v>47.0617487535721</v>
      </c>
      <c r="L58" s="29" t="n">
        <v>52.1429297929666</v>
      </c>
      <c r="N58" s="24"/>
      <c r="O58" s="24"/>
      <c r="P58" s="24"/>
      <c r="Q58" s="24"/>
      <c r="R58" s="24"/>
      <c r="S58" s="24"/>
    </row>
    <row r="59" customFormat="false" ht="13.8" hidden="false" customHeight="false" outlineLevel="0" collapsed="false">
      <c r="B59" s="78"/>
      <c r="C59" s="13" t="n">
        <v>2</v>
      </c>
      <c r="E59" s="22" t="s">
        <v>59</v>
      </c>
      <c r="F59" s="23" t="n">
        <v>12</v>
      </c>
      <c r="G59" s="16" t="n">
        <f aca="false">IFERROR(G58*(1-($W$16*($F59-$Z$16))),"DNM")</f>
        <v>13.9171002936605</v>
      </c>
      <c r="H59" s="16" t="n">
        <f aca="false">IFERROR(H58*(1-($W$16*($F59-$Z$16))),"DNM")</f>
        <v>21.5758259547816</v>
      </c>
      <c r="I59" s="16" t="n">
        <f aca="false">IFERROR(I58*(1-($W$16*($F59-$Z$16))),"DNM")</f>
        <v>29.255712791812</v>
      </c>
      <c r="J59" s="16" t="n">
        <f aca="false">IFERROR(J58*(1-($W$16*($F59-$Z$16))),"DNM")</f>
        <v>36.3524456782006</v>
      </c>
      <c r="K59" s="16" t="n">
        <f aca="false">IFERROR(K58*(1-($W$16*($F59-$Z$16))),"DNM")</f>
        <v>42.4732282500988</v>
      </c>
      <c r="L59" s="16" t="n">
        <f aca="false">IFERROR(L58*(1-($W$16*($F59-$Z$16))),"DNM")</f>
        <v>47.0589941381524</v>
      </c>
      <c r="N59" s="24"/>
      <c r="O59" s="24"/>
      <c r="P59" s="24"/>
      <c r="Q59" s="24"/>
      <c r="R59" s="24"/>
      <c r="S59" s="24"/>
    </row>
    <row r="60" customFormat="false" ht="13.8" hidden="false" customHeight="false" outlineLevel="0" collapsed="false">
      <c r="B60" s="78"/>
      <c r="C60" s="13" t="n">
        <v>2</v>
      </c>
      <c r="E60" s="31" t="s">
        <v>63</v>
      </c>
      <c r="F60" s="15" t="n">
        <v>6</v>
      </c>
      <c r="G60" s="32" t="n">
        <f aca="false">IFERROR(G61*(1-($W$16*($F60-$Z$16))),"DNM")</f>
        <v>16.9241191936757</v>
      </c>
      <c r="H60" s="32" t="n">
        <f aca="false">IFERROR(H61*(1-($W$16*($F60-$Z$16))),"DNM")</f>
        <v>26.237638764956</v>
      </c>
      <c r="I60" s="32" t="n">
        <f aca="false">IFERROR(I61*(1-($W$16*($F60-$Z$16))),"DNM")</f>
        <v>35.5768917329792</v>
      </c>
      <c r="J60" s="32" t="n">
        <f aca="false">IFERROR(J61*(1-($W$16*($F60-$Z$16))),"DNM")</f>
        <v>44.2069907277842</v>
      </c>
      <c r="K60" s="32" t="n">
        <f aca="false">IFERROR(K61*(1-($W$16*($F60-$Z$16))),"DNM")</f>
        <v>51.6502692570454</v>
      </c>
      <c r="L60" s="32" t="n">
        <f aca="false">IFERROR(L61*(1-($W$16*($F60-$Z$16))),"DNM")</f>
        <v>57.2268654477808</v>
      </c>
      <c r="N60" s="24"/>
      <c r="O60" s="24"/>
      <c r="P60" s="24"/>
      <c r="Q60" s="24"/>
      <c r="R60" s="24"/>
      <c r="S60" s="24"/>
    </row>
    <row r="61" customFormat="false" ht="13.8" hidden="false" customHeight="false" outlineLevel="0" collapsed="false">
      <c r="B61" s="78"/>
      <c r="C61" s="13" t="n">
        <v>2</v>
      </c>
      <c r="E61" s="34" t="s">
        <v>64</v>
      </c>
      <c r="F61" s="27" t="n">
        <v>9</v>
      </c>
      <c r="G61" s="29" t="n">
        <f aca="false">G58</f>
        <v>15.4206097436681</v>
      </c>
      <c r="H61" s="29" t="n">
        <f aca="false">H58</f>
        <v>23.9067323598688</v>
      </c>
      <c r="I61" s="29" t="n">
        <f aca="false">I58</f>
        <v>32.4163022623956</v>
      </c>
      <c r="J61" s="29" t="n">
        <f aca="false">J58</f>
        <v>40.2797182029924</v>
      </c>
      <c r="K61" s="29" t="n">
        <f aca="false">K58</f>
        <v>47.0617487535721</v>
      </c>
      <c r="L61" s="29" t="n">
        <f aca="false">L58</f>
        <v>52.1429297929666</v>
      </c>
      <c r="N61" s="24"/>
      <c r="O61" s="24"/>
      <c r="P61" s="24"/>
      <c r="Q61" s="24"/>
      <c r="R61" s="24"/>
      <c r="S61" s="24"/>
    </row>
    <row r="62" customFormat="false" ht="13.8" hidden="false" customHeight="false" outlineLevel="0" collapsed="false">
      <c r="B62" s="78"/>
      <c r="C62" s="13" t="n">
        <v>2</v>
      </c>
      <c r="E62" s="58" t="s">
        <v>65</v>
      </c>
      <c r="F62" s="59" t="n">
        <v>12</v>
      </c>
      <c r="G62" s="60" t="n">
        <f aca="false">IFERROR(G61*(1-($W$16*($F62-$Z$16))),"DNM")</f>
        <v>13.9171002936605</v>
      </c>
      <c r="H62" s="60" t="n">
        <f aca="false">IFERROR(H61*(1-($W$16*($F62-$Z$16))),"DNM")</f>
        <v>21.5758259547816</v>
      </c>
      <c r="I62" s="60" t="n">
        <f aca="false">IFERROR(I61*(1-($W$16*($F62-$Z$16))),"DNM")</f>
        <v>29.255712791812</v>
      </c>
      <c r="J62" s="60" t="n">
        <f aca="false">IFERROR(J61*(1-($W$16*($F62-$Z$16))),"DNM")</f>
        <v>36.3524456782006</v>
      </c>
      <c r="K62" s="60" t="n">
        <f aca="false">IFERROR(K61*(1-($W$16*($F62-$Z$16))),"DNM")</f>
        <v>42.4732282500988</v>
      </c>
      <c r="L62" s="60" t="n">
        <f aca="false">IFERROR(L61*(1-($W$16*($F62-$Z$16))),"DNM")</f>
        <v>47.0589941381524</v>
      </c>
      <c r="N62" s="24"/>
      <c r="O62" s="24"/>
      <c r="P62" s="24"/>
      <c r="Q62" s="24"/>
      <c r="R62" s="24"/>
      <c r="S62" s="24"/>
    </row>
    <row r="63" customFormat="false" ht="13.8" hidden="false" customHeight="false" outlineLevel="0" collapsed="false">
      <c r="B63" s="78"/>
      <c r="C63" s="13" t="n">
        <v>2</v>
      </c>
      <c r="D63" s="36" t="s">
        <v>19</v>
      </c>
      <c r="E63" s="36"/>
      <c r="F63" s="37" t="n">
        <v>9</v>
      </c>
      <c r="G63" s="38" t="n">
        <v>21.5336225473346</v>
      </c>
      <c r="H63" s="38" t="n">
        <v>36.7334560408276</v>
      </c>
      <c r="I63" s="38" t="n">
        <v>51.6906755133588</v>
      </c>
      <c r="J63" s="38" t="n">
        <v>77.6833353598646</v>
      </c>
      <c r="K63" s="41"/>
      <c r="L63" s="38" t="n">
        <v>92.9697701972152</v>
      </c>
      <c r="N63" s="39"/>
      <c r="O63" s="39"/>
      <c r="P63" s="39"/>
      <c r="Q63" s="39"/>
      <c r="R63" s="39"/>
      <c r="S63" s="39"/>
    </row>
    <row r="64" customFormat="false" ht="13.8" hidden="false" customHeight="false" outlineLevel="0" collapsed="false">
      <c r="B64" s="78"/>
      <c r="C64" s="13" t="n">
        <v>2</v>
      </c>
      <c r="D64" s="42" t="s">
        <v>68</v>
      </c>
      <c r="E64" s="42"/>
      <c r="F64" s="43" t="n">
        <v>12</v>
      </c>
      <c r="G64" s="44" t="n">
        <f aca="false">IFERROR(G63*(1-($W$16*($F64-$Z$16))),"DNM")</f>
        <v>19.4340943489695</v>
      </c>
      <c r="H64" s="44" t="n">
        <f aca="false">IFERROR(H63*(1-($W$16*($F64-$Z$16))),"DNM")</f>
        <v>33.1519440768469</v>
      </c>
      <c r="I64" s="44" t="n">
        <f aca="false">IFERROR(I63*(1-($W$16*($F64-$Z$16))),"DNM")</f>
        <v>46.6508346508063</v>
      </c>
      <c r="J64" s="44" t="n">
        <f aca="false">IFERROR(J63*(1-($W$16*($F64-$Z$16))),"DNM")</f>
        <v>70.1092101622778</v>
      </c>
      <c r="K64" s="44"/>
      <c r="L64" s="44" t="n">
        <f aca="false">IFERROR(L63*(1-($W$16*($F64-$Z$16))),"DNM")</f>
        <v>83.9052176029867</v>
      </c>
      <c r="N64" s="39"/>
      <c r="O64" s="39"/>
      <c r="P64" s="39"/>
      <c r="Q64" s="39"/>
      <c r="R64" s="39"/>
      <c r="S64" s="39"/>
    </row>
    <row r="65" customFormat="false" ht="13.8" hidden="false" customHeight="false" outlineLevel="0" collapsed="false">
      <c r="B65" s="78"/>
      <c r="C65" s="13" t="n">
        <v>3</v>
      </c>
      <c r="E65" s="31" t="s">
        <v>72</v>
      </c>
      <c r="F65" s="15" t="n">
        <v>6</v>
      </c>
      <c r="G65" s="32" t="n">
        <f aca="false">IFERROR(G66*(1-($W$16*($F65-$Z$16))),"DNM")</f>
        <v>18.7840492059548</v>
      </c>
      <c r="H65" s="32" t="n">
        <f aca="false">IFERROR(H66*(1-($W$16*($F65-$Z$16))),"DNM")</f>
        <v>32.4139136500724</v>
      </c>
      <c r="I65" s="32" t="n">
        <f aca="false">IFERROR(I66*(1-($W$16*($F65-$Z$16))),"DNM")</f>
        <v>44.0447576405166</v>
      </c>
      <c r="J65" s="32" t="n">
        <f aca="false">IFERROR(J66*(1-($W$16*($F65-$Z$16))),"DNM")</f>
        <v>57.6292760822441</v>
      </c>
      <c r="K65" s="32" t="n">
        <f aca="false">IFERROR(K66*(1-($W$16*($F65-$Z$16))),"DNM")</f>
        <v>75.0799235464453</v>
      </c>
      <c r="L65" s="32" t="n">
        <f aca="false">IFERROR(L66*(1-($W$16*($F65-$Z$16))),"DNM")</f>
        <v>79.4758732920936</v>
      </c>
      <c r="N65" s="80" t="n">
        <f aca="false">N22/(1+N$92)</f>
        <v>46.7821782178218</v>
      </c>
      <c r="O65" s="80" t="n">
        <f aca="false">O22/(1+O$92)</f>
        <v>87.4196721311476</v>
      </c>
      <c r="P65" s="80" t="n">
        <f aca="false">P22/(1+P$92)</f>
        <v>128.506756756757</v>
      </c>
      <c r="Q65" s="80" t="n">
        <f aca="false">Q22/(1+Q$92)</f>
        <v>163.032786885246</v>
      </c>
      <c r="R65" s="80" t="n">
        <f aca="false">R22/(1+R$92)</f>
        <v>193.111821086262</v>
      </c>
      <c r="S65" s="80" t="n">
        <f aca="false">S22/(1+S$92)</f>
        <v>225.686607142857</v>
      </c>
    </row>
    <row r="66" customFormat="false" ht="13.8" hidden="false" customHeight="false" outlineLevel="0" collapsed="false">
      <c r="B66" s="78"/>
      <c r="C66" s="13" t="n">
        <v>3</v>
      </c>
      <c r="E66" s="26" t="s">
        <v>74</v>
      </c>
      <c r="F66" s="27" t="n">
        <v>9</v>
      </c>
      <c r="G66" s="29" t="n">
        <v>17.1153067935807</v>
      </c>
      <c r="H66" s="29" t="n">
        <v>29.5343176766036</v>
      </c>
      <c r="I66" s="29" t="n">
        <v>40.1318976223386</v>
      </c>
      <c r="J66" s="29" t="n">
        <v>52.5095909633204</v>
      </c>
      <c r="K66" s="29" t="n">
        <v>68.40995311749</v>
      </c>
      <c r="L66" s="29" t="n">
        <v>72.4153742980352</v>
      </c>
      <c r="N66" s="16" t="n">
        <f aca="false">IFERROR(N65*(1+($W$16*($F65-$Z$16))),"DNM")</f>
        <v>42.2209158415842</v>
      </c>
      <c r="O66" s="16" t="n">
        <f aca="false">IFERROR(O65*(1+($W$16*($F65-$Z$16))),"DNM")</f>
        <v>78.8962540983607</v>
      </c>
      <c r="P66" s="16" t="n">
        <f aca="false">IFERROR(P65*(1+($W$16*($F65-$Z$16))),"DNM")</f>
        <v>115.977347972973</v>
      </c>
      <c r="Q66" s="16" t="n">
        <f aca="false">IFERROR(Q65*(1+($W$16*($F65-$Z$16))),"DNM")</f>
        <v>147.137090163934</v>
      </c>
      <c r="R66" s="16" t="n">
        <f aca="false">IFERROR(R65*(1+($W$16*($F65-$Z$16))),"DNM")</f>
        <v>174.283418530351</v>
      </c>
      <c r="S66" s="16" t="n">
        <f aca="false">IFERROR(S65*(1+($W$16*($F65-$Z$16))),"DNM")</f>
        <v>203.682162946429</v>
      </c>
    </row>
    <row r="67" customFormat="false" ht="13.8" hidden="false" customHeight="false" outlineLevel="0" collapsed="false">
      <c r="B67" s="78"/>
      <c r="C67" s="13" t="n">
        <v>3</v>
      </c>
      <c r="E67" s="22" t="s">
        <v>75</v>
      </c>
      <c r="F67" s="23" t="n">
        <v>12</v>
      </c>
      <c r="G67" s="16" t="n">
        <f aca="false">IFERROR(G66*(1-($W$16*($F67-$Z$16))),"DNM")</f>
        <v>15.4465643812066</v>
      </c>
      <c r="H67" s="16" t="n">
        <f aca="false">IFERROR(H66*(1-($W$16*($F67-$Z$16))),"DNM")</f>
        <v>26.6547217031347</v>
      </c>
      <c r="I67" s="16" t="n">
        <f aca="false">IFERROR(I66*(1-($W$16*($F67-$Z$16))),"DNM")</f>
        <v>36.2190376041606</v>
      </c>
      <c r="J67" s="16" t="n">
        <f aca="false">IFERROR(J66*(1-($W$16*($F67-$Z$16))),"DNM")</f>
        <v>47.3899058443967</v>
      </c>
      <c r="K67" s="16" t="n">
        <f aca="false">IFERROR(K66*(1-($W$16*($F67-$Z$16))),"DNM")</f>
        <v>61.7399826885347</v>
      </c>
      <c r="L67" s="16" t="n">
        <f aca="false">IFERROR(L66*(1-($W$16*($F67-$Z$16))),"DNM")</f>
        <v>65.3548753039768</v>
      </c>
      <c r="N67" s="16" t="n">
        <f aca="false">IFERROR(N66*(1+($W$16*($F65-$Z$16))),"DNM")</f>
        <v>38.1043765470297</v>
      </c>
      <c r="O67" s="16" t="n">
        <f aca="false">IFERROR(O66*(1+($W$16*($F65-$Z$16))),"DNM")</f>
        <v>71.2038693237705</v>
      </c>
      <c r="P67" s="16" t="n">
        <f aca="false">IFERROR(P66*(1+($W$16*($F65-$Z$16))),"DNM")</f>
        <v>104.669556545608</v>
      </c>
      <c r="Q67" s="16" t="n">
        <f aca="false">IFERROR(Q66*(1+($W$16*($F65-$Z$16))),"DNM")</f>
        <v>132.791223872951</v>
      </c>
      <c r="R67" s="16" t="n">
        <f aca="false">IFERROR(R66*(1+($W$16*($F65-$Z$16))),"DNM")</f>
        <v>157.290785223642</v>
      </c>
      <c r="S67" s="16" t="n">
        <f aca="false">IFERROR(S66*(1+($W$16*($F65-$Z$16))),"DNM")</f>
        <v>183.823152059152</v>
      </c>
    </row>
    <row r="68" customFormat="false" ht="13.8" hidden="false" customHeight="false" outlineLevel="0" collapsed="false">
      <c r="B68" s="78"/>
      <c r="C68" s="13" t="n">
        <v>3</v>
      </c>
      <c r="E68" s="31" t="s">
        <v>76</v>
      </c>
      <c r="F68" s="15" t="n">
        <v>6</v>
      </c>
      <c r="G68" s="32" t="n">
        <f aca="false">IFERROR(G69*(1-($W$16*($F68-$Z$16))),"DNM")</f>
        <v>18.7840492059548</v>
      </c>
      <c r="H68" s="32" t="n">
        <f aca="false">IFERROR(H69*(1-($W$16*($F68-$Z$16))),"DNM")</f>
        <v>32.4139136500724</v>
      </c>
      <c r="I68" s="32" t="n">
        <f aca="false">IFERROR(I69*(1-($W$16*($F68-$Z$16))),"DNM")</f>
        <v>44.0447576405166</v>
      </c>
      <c r="J68" s="32" t="n">
        <f aca="false">IFERROR(J69*(1-($W$16*($F68-$Z$16))),"DNM")</f>
        <v>57.6292760822441</v>
      </c>
      <c r="K68" s="32" t="n">
        <f aca="false">IFERROR(K69*(1-($W$16*($F68-$Z$16))),"DNM")</f>
        <v>75.0799235464453</v>
      </c>
      <c r="L68" s="32" t="n">
        <f aca="false">IFERROR(L69*(1-($W$16*($F68-$Z$16))),"DNM")</f>
        <v>79.4758732920936</v>
      </c>
      <c r="N68" s="80" t="n">
        <f aca="false">N65</f>
        <v>46.7821782178218</v>
      </c>
      <c r="O68" s="80" t="n">
        <f aca="false">O65</f>
        <v>87.4196721311476</v>
      </c>
      <c r="P68" s="80" t="n">
        <f aca="false">P65</f>
        <v>128.506756756757</v>
      </c>
      <c r="Q68" s="80" t="n">
        <f aca="false">Q65</f>
        <v>163.032786885246</v>
      </c>
      <c r="R68" s="80" t="n">
        <f aca="false">R65</f>
        <v>193.111821086262</v>
      </c>
      <c r="S68" s="80" t="n">
        <f aca="false">S65</f>
        <v>225.686607142857</v>
      </c>
    </row>
    <row r="69" customFormat="false" ht="13.8" hidden="false" customHeight="false" outlineLevel="0" collapsed="false">
      <c r="B69" s="78"/>
      <c r="C69" s="13" t="n">
        <v>3</v>
      </c>
      <c r="E69" s="34" t="s">
        <v>77</v>
      </c>
      <c r="F69" s="27" t="n">
        <v>9</v>
      </c>
      <c r="G69" s="29" t="n">
        <f aca="false">G66</f>
        <v>17.1153067935807</v>
      </c>
      <c r="H69" s="29" t="n">
        <f aca="false">H66</f>
        <v>29.5343176766036</v>
      </c>
      <c r="I69" s="29" t="n">
        <f aca="false">I66</f>
        <v>40.1318976223386</v>
      </c>
      <c r="J69" s="29" t="n">
        <f aca="false">J66</f>
        <v>52.5095909633204</v>
      </c>
      <c r="K69" s="29" t="n">
        <f aca="false">K66</f>
        <v>68.40995311749</v>
      </c>
      <c r="L69" s="29" t="n">
        <f aca="false">L66</f>
        <v>72.4153742980352</v>
      </c>
      <c r="N69" s="16" t="n">
        <f aca="false">IFERROR(N68*(1+($W$16*($F68-$Z$16))),"DNM")</f>
        <v>42.2209158415842</v>
      </c>
      <c r="O69" s="16" t="n">
        <f aca="false">IFERROR(O68*(1+($W$16*($F68-$Z$16))),"DNM")</f>
        <v>78.8962540983607</v>
      </c>
      <c r="P69" s="16" t="n">
        <f aca="false">IFERROR(P68*(1+($W$16*($F68-$Z$16))),"DNM")</f>
        <v>115.977347972973</v>
      </c>
      <c r="Q69" s="16" t="n">
        <f aca="false">IFERROR(Q68*(1+($W$16*($F68-$Z$16))),"DNM")</f>
        <v>147.137090163934</v>
      </c>
      <c r="R69" s="16" t="n">
        <f aca="false">IFERROR(R68*(1+($W$16*($F68-$Z$16))),"DNM")</f>
        <v>174.283418530351</v>
      </c>
      <c r="S69" s="16" t="n">
        <f aca="false">IFERROR(S68*(1+($W$16*($F68-$Z$16))),"DNM")</f>
        <v>203.682162946429</v>
      </c>
    </row>
    <row r="70" customFormat="false" ht="13.8" hidden="false" customHeight="false" outlineLevel="0" collapsed="false">
      <c r="B70" s="78"/>
      <c r="C70" s="13" t="n">
        <v>3</v>
      </c>
      <c r="D70" s="36" t="s">
        <v>79</v>
      </c>
      <c r="E70" s="36"/>
      <c r="F70" s="37" t="n">
        <v>9</v>
      </c>
      <c r="G70" s="38" t="n">
        <v>22.1718854864438</v>
      </c>
      <c r="H70" s="38" t="n">
        <v>41.91416123116</v>
      </c>
      <c r="I70" s="38" t="n">
        <v>64.0705074520657</v>
      </c>
      <c r="J70" s="41"/>
      <c r="K70" s="41"/>
      <c r="L70" s="38" t="n">
        <v>91.0369168219704</v>
      </c>
      <c r="N70" s="39"/>
      <c r="O70" s="39"/>
      <c r="P70" s="39"/>
      <c r="Q70" s="39"/>
      <c r="R70" s="39"/>
      <c r="S70" s="39"/>
    </row>
    <row r="71" customFormat="false" ht="13.8" hidden="false" customHeight="false" outlineLevel="0" collapsed="false">
      <c r="B71" s="78"/>
      <c r="C71" s="13" t="n">
        <v>3</v>
      </c>
      <c r="D71" s="42" t="s">
        <v>80</v>
      </c>
      <c r="E71" s="42"/>
      <c r="F71" s="43" t="n">
        <v>12</v>
      </c>
      <c r="G71" s="44" t="n">
        <f aca="false">IFERROR(G70*(1-($W$16*($F71-$Z$16))),"DNM")</f>
        <v>20.0101266515155</v>
      </c>
      <c r="H71" s="44" t="n">
        <f aca="false">IFERROR(H70*(1-($W$16*($F71-$Z$16))),"DNM")</f>
        <v>37.8275305111219</v>
      </c>
      <c r="I71" s="44" t="n">
        <f aca="false">IFERROR(I70*(1-($W$16*($F71-$Z$16))),"DNM")</f>
        <v>57.8236329754893</v>
      </c>
      <c r="J71" s="44"/>
      <c r="K71" s="44"/>
      <c r="L71" s="44" t="n">
        <f aca="false">IFERROR(L70*(1-($W$16*($F71-$Z$16))),"DNM")</f>
        <v>82.1608174318283</v>
      </c>
      <c r="N71" s="39"/>
      <c r="O71" s="39"/>
      <c r="P71" s="39"/>
      <c r="Q71" s="39"/>
      <c r="R71" s="39"/>
      <c r="S71" s="39"/>
    </row>
    <row r="72" customFormat="false" ht="13.8" hidden="false" customHeight="false" outlineLevel="0" collapsed="false">
      <c r="B72" s="78"/>
      <c r="C72" s="13" t="n">
        <v>3</v>
      </c>
      <c r="D72" s="50" t="s">
        <v>81</v>
      </c>
      <c r="E72" s="50"/>
      <c r="F72" s="51" t="n">
        <v>9</v>
      </c>
      <c r="G72" s="81" t="n">
        <f aca="false">G70</f>
        <v>22.1718854864438</v>
      </c>
      <c r="H72" s="81" t="n">
        <f aca="false">H70</f>
        <v>41.91416123116</v>
      </c>
      <c r="I72" s="81" t="n">
        <f aca="false">I70</f>
        <v>64.0705074520657</v>
      </c>
      <c r="J72" s="65"/>
      <c r="K72" s="65"/>
      <c r="L72" s="81" t="n">
        <f aca="false">L70</f>
        <v>91.0369168219704</v>
      </c>
      <c r="N72" s="39"/>
      <c r="O72" s="39"/>
      <c r="P72" s="39"/>
      <c r="Q72" s="39"/>
      <c r="R72" s="39"/>
      <c r="S72" s="39"/>
    </row>
    <row r="73" customFormat="false" ht="13.8" hidden="false" customHeight="false" outlineLevel="0" collapsed="false">
      <c r="A73" s="94"/>
      <c r="B73" s="78"/>
      <c r="C73" s="13" t="n">
        <v>4</v>
      </c>
      <c r="E73" s="31" t="s">
        <v>83</v>
      </c>
      <c r="F73" s="15" t="n">
        <v>6</v>
      </c>
      <c r="G73" s="32"/>
      <c r="H73" s="32"/>
      <c r="I73" s="32"/>
      <c r="J73" s="32"/>
      <c r="K73" s="32"/>
      <c r="L73" s="32"/>
      <c r="N73" s="32" t="n">
        <f aca="false">IFERROR(N74*(1-($W$16*($F73-$Z$16))),"DNM")</f>
        <v>56.4777846534653</v>
      </c>
      <c r="O73" s="32" t="n">
        <f aca="false">IFERROR(O74*(1-($W$16*($F73-$Z$16))),"DNM")</f>
        <v>105.431967213115</v>
      </c>
      <c r="P73" s="32" t="n">
        <f aca="false">IFERROR(P74*(1-($W$16*($F73-$Z$16))),"DNM")</f>
        <v>159.063344594595</v>
      </c>
      <c r="Q73" s="32" t="n">
        <f aca="false">IFERROR(Q74*(1-($W$16*($F73-$Z$16))),"DNM")</f>
        <v>209.451577868852</v>
      </c>
      <c r="R73" s="32" t="n">
        <f aca="false">IFERROR(R74*(1-($W$16*($F73-$Z$16))),"DNM")</f>
        <v>263.133514376997</v>
      </c>
      <c r="S73" s="32" t="n">
        <f aca="false">IFERROR(S74*(1-($W$16*($F73-$Z$16))),"DNM")</f>
        <v>334.689974330357</v>
      </c>
    </row>
    <row r="74" customFormat="false" ht="13.8" hidden="false" customHeight="false" outlineLevel="0" collapsed="false">
      <c r="B74" s="78"/>
      <c r="C74" s="13" t="n">
        <v>4</v>
      </c>
      <c r="E74" s="26" t="s">
        <v>84</v>
      </c>
      <c r="F74" s="27" t="n">
        <v>9</v>
      </c>
      <c r="G74" s="16"/>
      <c r="H74" s="16"/>
      <c r="I74" s="16"/>
      <c r="J74" s="16"/>
      <c r="K74" s="16"/>
      <c r="L74" s="16"/>
      <c r="N74" s="80" t="n">
        <f aca="false">N31/(1+N$92)</f>
        <v>51.460396039604</v>
      </c>
      <c r="O74" s="80" t="n">
        <f aca="false">O31/(1+O$92)</f>
        <v>96.0655737704918</v>
      </c>
      <c r="P74" s="80" t="n">
        <f aca="false">P31/(1+P$92)</f>
        <v>144.932432432432</v>
      </c>
      <c r="Q74" s="80" t="n">
        <f aca="false">Q31/(1+Q$92)</f>
        <v>190.844262295082</v>
      </c>
      <c r="R74" s="80" t="n">
        <f aca="false">R31/(1+R$92)</f>
        <v>239.757188498403</v>
      </c>
      <c r="S74" s="80" t="n">
        <f aca="false">S31/(1+S$92)</f>
        <v>304.956696428571</v>
      </c>
    </row>
    <row r="75" customFormat="false" ht="13.8" hidden="false" customHeight="false" outlineLevel="0" collapsed="false">
      <c r="B75" s="78"/>
      <c r="C75" s="13" t="n">
        <v>4</v>
      </c>
      <c r="E75" s="22" t="s">
        <v>85</v>
      </c>
      <c r="F75" s="23" t="n">
        <v>12</v>
      </c>
      <c r="G75" s="16"/>
      <c r="H75" s="16"/>
      <c r="I75" s="16"/>
      <c r="J75" s="16"/>
      <c r="K75" s="16"/>
      <c r="L75" s="16"/>
      <c r="N75" s="16" t="n">
        <f aca="false">IFERROR(N74*(1-($W$16*($F75-$Z$16))),"DNM")</f>
        <v>46.4430074257426</v>
      </c>
      <c r="O75" s="16" t="n">
        <f aca="false">IFERROR(O74*(1-($W$16*($F75-$Z$16))),"DNM")</f>
        <v>86.6991803278689</v>
      </c>
      <c r="P75" s="16" t="n">
        <f aca="false">IFERROR(P74*(1-($W$16*($F75-$Z$16))),"DNM")</f>
        <v>130.80152027027</v>
      </c>
      <c r="Q75" s="16" t="n">
        <f aca="false">IFERROR(Q74*(1-($W$16*($F75-$Z$16))),"DNM")</f>
        <v>172.236946721311</v>
      </c>
      <c r="R75" s="16" t="n">
        <f aca="false">IFERROR(R74*(1-($W$16*($F75-$Z$16))),"DNM")</f>
        <v>216.380862619808</v>
      </c>
      <c r="S75" s="16" t="n">
        <f aca="false">IFERROR(S74*(1-($W$16*($F75-$Z$16))),"DNM")</f>
        <v>275.223418526786</v>
      </c>
    </row>
    <row r="76" customFormat="false" ht="13.8" hidden="false" customHeight="false" outlineLevel="0" collapsed="false">
      <c r="B76" s="78"/>
      <c r="C76" s="13" t="n">
        <v>4</v>
      </c>
      <c r="E76" s="22" t="s">
        <v>86</v>
      </c>
      <c r="F76" s="23" t="n">
        <v>14</v>
      </c>
      <c r="G76" s="16"/>
      <c r="H76" s="16"/>
      <c r="I76" s="16"/>
      <c r="J76" s="16"/>
      <c r="K76" s="16"/>
      <c r="L76" s="16"/>
      <c r="N76" s="16" t="n">
        <f aca="false">IFERROR(N74*(1-($W$16*($F76-$Z$16))),"DNM")</f>
        <v>43.0980816831683</v>
      </c>
      <c r="O76" s="16" t="n">
        <f aca="false">IFERROR(O74*(1-($W$16*($F76-$Z$16))),"DNM")</f>
        <v>80.4549180327869</v>
      </c>
      <c r="P76" s="16" t="n">
        <f aca="false">IFERROR(P74*(1-($W$16*($F76-$Z$16))),"DNM")</f>
        <v>121.380912162162</v>
      </c>
      <c r="Q76" s="16" t="n">
        <f aca="false">IFERROR(Q74*(1-($W$16*($F76-$Z$16))),"DNM")</f>
        <v>159.832069672131</v>
      </c>
      <c r="R76" s="16" t="n">
        <f aca="false">IFERROR(R74*(1-($W$16*($F76-$Z$16))),"DNM")</f>
        <v>200.796645367412</v>
      </c>
      <c r="S76" s="16" t="n">
        <f aca="false">IFERROR(S74*(1-($W$16*($F76-$Z$16))),"DNM")</f>
        <v>255.401233258929</v>
      </c>
    </row>
    <row r="77" customFormat="false" ht="13.8" hidden="false" customHeight="false" outlineLevel="0" collapsed="false">
      <c r="B77" s="78"/>
      <c r="C77" s="13" t="n">
        <v>4</v>
      </c>
      <c r="E77" s="31" t="s">
        <v>87</v>
      </c>
      <c r="F77" s="15" t="n">
        <v>6</v>
      </c>
      <c r="G77" s="16"/>
      <c r="H77" s="16"/>
      <c r="I77" s="16"/>
      <c r="J77" s="16"/>
      <c r="K77" s="16"/>
      <c r="L77" s="16"/>
      <c r="N77" s="32" t="n">
        <f aca="false">IFERROR(N78*(1-($W$16*($F77-$Z$16))),"DNM")</f>
        <v>56.4777846534653</v>
      </c>
      <c r="O77" s="32" t="n">
        <f aca="false">IFERROR(O78*(1-($W$16*($F77-$Z$16))),"DNM")</f>
        <v>105.431967213115</v>
      </c>
      <c r="P77" s="32" t="n">
        <f aca="false">IFERROR(P78*(1-($W$16*($F77-$Z$16))),"DNM")</f>
        <v>159.063344594595</v>
      </c>
      <c r="Q77" s="32" t="n">
        <f aca="false">IFERROR(Q78*(1-($W$16*($F77-$Z$16))),"DNM")</f>
        <v>209.451577868852</v>
      </c>
      <c r="R77" s="32" t="n">
        <f aca="false">IFERROR(R78*(1-($W$16*($F77-$Z$16))),"DNM")</f>
        <v>263.133514376997</v>
      </c>
      <c r="S77" s="32" t="n">
        <f aca="false">IFERROR(S78*(1-($W$16*($F77-$Z$16))),"DNM")</f>
        <v>334.689974330357</v>
      </c>
    </row>
    <row r="78" customFormat="false" ht="13.8" hidden="false" customHeight="false" outlineLevel="0" collapsed="false">
      <c r="B78" s="78"/>
      <c r="C78" s="13" t="n">
        <v>4</v>
      </c>
      <c r="E78" s="34" t="s">
        <v>88</v>
      </c>
      <c r="F78" s="27" t="n">
        <v>9</v>
      </c>
      <c r="G78" s="16"/>
      <c r="H78" s="16"/>
      <c r="I78" s="16"/>
      <c r="J78" s="16"/>
      <c r="K78" s="16"/>
      <c r="L78" s="16"/>
      <c r="N78" s="80" t="n">
        <f aca="false">N74</f>
        <v>51.460396039604</v>
      </c>
      <c r="O78" s="80" t="n">
        <f aca="false">O74</f>
        <v>96.0655737704918</v>
      </c>
      <c r="P78" s="80" t="n">
        <f aca="false">P74</f>
        <v>144.932432432432</v>
      </c>
      <c r="Q78" s="80" t="n">
        <f aca="false">Q74</f>
        <v>190.844262295082</v>
      </c>
      <c r="R78" s="80" t="n">
        <f aca="false">R74</f>
        <v>239.757188498403</v>
      </c>
      <c r="S78" s="80" t="n">
        <f aca="false">S74</f>
        <v>304.956696428571</v>
      </c>
    </row>
    <row r="79" customFormat="false" ht="13.8" hidden="false" customHeight="false" outlineLevel="0" collapsed="false">
      <c r="B79" s="78"/>
      <c r="C79" s="13" t="n">
        <v>4</v>
      </c>
      <c r="E79" s="58" t="s">
        <v>89</v>
      </c>
      <c r="F79" s="59" t="n">
        <v>12</v>
      </c>
      <c r="G79" s="16"/>
      <c r="H79" s="16"/>
      <c r="I79" s="16"/>
      <c r="J79" s="16"/>
      <c r="K79" s="16"/>
      <c r="L79" s="16"/>
      <c r="N79" s="16" t="n">
        <f aca="false">IFERROR(N78*(1-($W$16*($F79-$Z$16))),"DNM")</f>
        <v>46.4430074257426</v>
      </c>
      <c r="O79" s="16" t="n">
        <f aca="false">IFERROR(O78*(1-($W$16*($F79-$Z$16))),"DNM")</f>
        <v>86.6991803278689</v>
      </c>
      <c r="P79" s="16" t="n">
        <f aca="false">IFERROR(P78*(1-($W$16*($F79-$Z$16))),"DNM")</f>
        <v>130.80152027027</v>
      </c>
      <c r="Q79" s="16" t="n">
        <f aca="false">IFERROR(Q78*(1-($W$16*($F79-$Z$16))),"DNM")</f>
        <v>172.236946721311</v>
      </c>
      <c r="R79" s="16" t="n">
        <f aca="false">IFERROR(R78*(1-($W$16*($F79-$Z$16))),"DNM")</f>
        <v>216.380862619808</v>
      </c>
      <c r="S79" s="16" t="n">
        <f aca="false">IFERROR(S78*(1-($W$16*($F79-$Z$16))),"DNM")</f>
        <v>275.223418526786</v>
      </c>
    </row>
    <row r="80" customFormat="false" ht="13.8" hidden="false" customHeight="false" outlineLevel="0" collapsed="false">
      <c r="B80" s="78"/>
      <c r="C80" s="13" t="n">
        <v>4</v>
      </c>
      <c r="D80" s="36" t="s">
        <v>91</v>
      </c>
      <c r="E80" s="36"/>
      <c r="F80" s="37" t="n">
        <v>9</v>
      </c>
      <c r="G80" s="41"/>
      <c r="H80" s="41"/>
      <c r="I80" s="41"/>
      <c r="J80" s="41"/>
      <c r="K80" s="41"/>
      <c r="L80" s="41"/>
      <c r="N80" s="39"/>
      <c r="O80" s="39"/>
      <c r="P80" s="39"/>
      <c r="Q80" s="39"/>
      <c r="R80" s="39"/>
      <c r="S80" s="39"/>
    </row>
    <row r="81" customFormat="false" ht="13.8" hidden="false" customHeight="false" outlineLevel="0" collapsed="false">
      <c r="B81" s="78"/>
      <c r="C81" s="13" t="n">
        <v>4</v>
      </c>
      <c r="D81" s="42" t="s">
        <v>92</v>
      </c>
      <c r="E81" s="42"/>
      <c r="F81" s="43" t="n">
        <v>12</v>
      </c>
      <c r="G81" s="41"/>
      <c r="H81" s="41"/>
      <c r="I81" s="41"/>
      <c r="J81" s="41"/>
      <c r="K81" s="41"/>
      <c r="L81" s="41"/>
      <c r="N81" s="39"/>
      <c r="O81" s="39"/>
      <c r="P81" s="39"/>
      <c r="Q81" s="39"/>
      <c r="R81" s="39"/>
      <c r="S81" s="39"/>
    </row>
    <row r="82" customFormat="false" ht="13.8" hidden="false" customHeight="false" outlineLevel="0" collapsed="false">
      <c r="B82" s="78"/>
      <c r="C82" s="13" t="n">
        <v>5</v>
      </c>
      <c r="E82" s="31" t="s">
        <v>94</v>
      </c>
      <c r="F82" s="15" t="n">
        <v>6</v>
      </c>
      <c r="G82" s="16"/>
      <c r="H82" s="16"/>
      <c r="I82" s="16"/>
      <c r="J82" s="16"/>
      <c r="K82" s="16"/>
      <c r="L82" s="16"/>
      <c r="N82" s="32" t="n">
        <f aca="false">IFERROR(N83*(1-($W$16*($F82-$Z$16))),"DNM")</f>
        <v>61.6121287128713</v>
      </c>
      <c r="O82" s="32" t="n">
        <f aca="false">IFERROR(O83*(1-($W$16*($F82-$Z$16))),"DNM")</f>
        <v>113.866524590164</v>
      </c>
      <c r="P82" s="32" t="n">
        <f aca="false">IFERROR(P83*(1-($W$16*($F82-$Z$16))),"DNM")</f>
        <v>171.788412162162</v>
      </c>
      <c r="Q82" s="32" t="n">
        <f aca="false">IFERROR(Q83*(1-($W$16*($F82-$Z$16))),"DNM")</f>
        <v>225.239385245902</v>
      </c>
      <c r="R82" s="32" t="n">
        <f aca="false">IFERROR(R83*(1-($W$16*($F82-$Z$16))),"DNM")</f>
        <v>286.682428115016</v>
      </c>
      <c r="S82" s="32" t="n">
        <f aca="false">IFERROR(S83*(1-($W$16*($F82-$Z$16))),"DNM")</f>
        <v>377.677677455357</v>
      </c>
    </row>
    <row r="83" customFormat="false" ht="13.8" hidden="false" customHeight="false" outlineLevel="0" collapsed="false">
      <c r="B83" s="78"/>
      <c r="C83" s="13" t="n">
        <v>5</v>
      </c>
      <c r="E83" s="26" t="s">
        <v>95</v>
      </c>
      <c r="F83" s="27" t="n">
        <v>9</v>
      </c>
      <c r="G83" s="16"/>
      <c r="H83" s="16"/>
      <c r="I83" s="16"/>
      <c r="J83" s="16"/>
      <c r="K83" s="16"/>
      <c r="L83" s="16"/>
      <c r="N83" s="80" t="n">
        <f aca="false">N40/(1+N$92)</f>
        <v>56.1386138613861</v>
      </c>
      <c r="O83" s="80" t="n">
        <f aca="false">O40/(1+O$92)</f>
        <v>103.750819672131</v>
      </c>
      <c r="P83" s="80" t="n">
        <f aca="false">P40/(1+P$92)</f>
        <v>156.527027027027</v>
      </c>
      <c r="Q83" s="80" t="n">
        <f aca="false">Q40/(1+Q$92)</f>
        <v>205.229508196721</v>
      </c>
      <c r="R83" s="80" t="n">
        <f aca="false">R40/(1+R$92)</f>
        <v>261.214057507987</v>
      </c>
      <c r="S83" s="80" t="n">
        <f aca="false">S40/(1+S$92)</f>
        <v>344.125446428571</v>
      </c>
    </row>
    <row r="84" customFormat="false" ht="13.8" hidden="false" customHeight="false" outlineLevel="0" collapsed="false">
      <c r="B84" s="78"/>
      <c r="C84" s="13" t="n">
        <v>5</v>
      </c>
      <c r="E84" s="82" t="s">
        <v>96</v>
      </c>
      <c r="F84" s="83" t="n">
        <v>9</v>
      </c>
      <c r="G84" s="16"/>
      <c r="H84" s="16"/>
      <c r="I84" s="16"/>
      <c r="J84" s="16"/>
      <c r="K84" s="16"/>
      <c r="L84" s="16"/>
      <c r="N84" s="80" t="n">
        <f aca="false">N83</f>
        <v>56.1386138613861</v>
      </c>
      <c r="O84" s="80" t="n">
        <f aca="false">O83</f>
        <v>103.750819672131</v>
      </c>
      <c r="P84" s="80" t="n">
        <f aca="false">P83</f>
        <v>156.527027027027</v>
      </c>
      <c r="Q84" s="80" t="n">
        <f aca="false">Q83</f>
        <v>205.229508196721</v>
      </c>
      <c r="R84" s="80" t="n">
        <f aca="false">R83</f>
        <v>261.214057507987</v>
      </c>
      <c r="S84" s="80" t="n">
        <f aca="false">S83</f>
        <v>344.125446428571</v>
      </c>
    </row>
    <row r="85" customFormat="false" ht="13.8" hidden="false" customHeight="false" outlineLevel="0" collapsed="false">
      <c r="B85" s="78"/>
      <c r="C85" s="13" t="n">
        <v>5</v>
      </c>
      <c r="D85" s="72" t="s">
        <v>98</v>
      </c>
      <c r="E85" s="72"/>
      <c r="F85" s="51" t="n">
        <v>12</v>
      </c>
      <c r="G85" s="41"/>
      <c r="H85" s="41"/>
      <c r="I85" s="41"/>
      <c r="J85" s="41"/>
      <c r="K85" s="41"/>
      <c r="L85" s="41"/>
      <c r="N85" s="39"/>
      <c r="O85" s="39"/>
      <c r="P85" s="39"/>
      <c r="Q85" s="39"/>
      <c r="R85" s="39"/>
      <c r="S85" s="39"/>
    </row>
    <row r="86" customFormat="false" ht="13.8" hidden="false" customHeight="false" outlineLevel="0" collapsed="false">
      <c r="B86" s="78"/>
      <c r="C86" s="13" t="n">
        <v>6</v>
      </c>
      <c r="E86" s="31" t="s">
        <v>100</v>
      </c>
      <c r="F86" s="15" t="n">
        <v>6</v>
      </c>
      <c r="G86" s="16"/>
      <c r="H86" s="16"/>
      <c r="I86" s="16"/>
      <c r="J86" s="16"/>
      <c r="K86" s="16"/>
      <c r="L86" s="16"/>
      <c r="N86" s="24"/>
      <c r="O86" s="24"/>
      <c r="P86" s="24"/>
      <c r="Q86" s="24"/>
      <c r="R86" s="24"/>
      <c r="S86" s="24"/>
    </row>
    <row r="87" customFormat="false" ht="13.8" hidden="false" customHeight="false" outlineLevel="0" collapsed="false">
      <c r="B87" s="78"/>
      <c r="C87" s="13" t="n">
        <v>6</v>
      </c>
      <c r="E87" s="26" t="s">
        <v>101</v>
      </c>
      <c r="F87" s="27" t="n">
        <v>9</v>
      </c>
      <c r="G87" s="16"/>
      <c r="H87" s="16"/>
      <c r="I87" s="16"/>
      <c r="J87" s="16"/>
      <c r="K87" s="16"/>
      <c r="L87" s="16"/>
      <c r="N87" s="24"/>
      <c r="O87" s="24"/>
      <c r="P87" s="24"/>
      <c r="Q87" s="24"/>
      <c r="R87" s="24"/>
      <c r="S87" s="24"/>
    </row>
    <row r="88" customFormat="false" ht="13.8" hidden="false" customHeight="false" outlineLevel="0" collapsed="false">
      <c r="B88" s="78"/>
      <c r="C88" s="13" t="n">
        <v>6</v>
      </c>
      <c r="E88" s="86" t="s">
        <v>102</v>
      </c>
      <c r="F88" s="87" t="n">
        <v>9</v>
      </c>
      <c r="G88" s="16"/>
      <c r="H88" s="16"/>
      <c r="I88" s="16"/>
      <c r="J88" s="16"/>
      <c r="K88" s="16"/>
      <c r="L88" s="16"/>
      <c r="N88" s="24"/>
      <c r="O88" s="24"/>
      <c r="P88" s="24"/>
      <c r="Q88" s="24"/>
      <c r="R88" s="24"/>
      <c r="S88" s="24"/>
    </row>
    <row r="89" customFormat="false" ht="13.8" hidden="false" customHeight="false" outlineLevel="0" collapsed="false">
      <c r="B89" s="78"/>
      <c r="C89" s="13" t="n">
        <v>6</v>
      </c>
      <c r="D89" s="72" t="s">
        <v>104</v>
      </c>
      <c r="E89" s="72"/>
      <c r="F89" s="51" t="n">
        <v>12</v>
      </c>
      <c r="G89" s="41"/>
      <c r="H89" s="41"/>
      <c r="I89" s="41"/>
      <c r="J89" s="41"/>
      <c r="K89" s="41"/>
      <c r="L89" s="41"/>
      <c r="N89" s="39"/>
      <c r="O89" s="39"/>
      <c r="P89" s="39"/>
      <c r="Q89" s="39"/>
      <c r="R89" s="39"/>
      <c r="S89" s="39"/>
    </row>
    <row r="91" customFormat="false" ht="15" hidden="false" customHeight="false" outlineLevel="0" collapsed="false">
      <c r="N91" s="91" t="s">
        <v>105</v>
      </c>
      <c r="O91" s="91"/>
      <c r="P91" s="91"/>
      <c r="Q91" s="91"/>
      <c r="R91" s="91"/>
      <c r="S91" s="91"/>
    </row>
    <row r="92" customFormat="false" ht="12.8" hidden="false" customHeight="false" outlineLevel="0" collapsed="false">
      <c r="N92" s="92" t="n">
        <v>0.0687830687830688</v>
      </c>
      <c r="O92" s="92" t="n">
        <v>0.0409556313993174</v>
      </c>
      <c r="P92" s="92" t="n">
        <v>0.034965034965035</v>
      </c>
      <c r="Q92" s="92" t="n">
        <v>0.0427350427350427</v>
      </c>
      <c r="R92" s="92" t="n">
        <v>0.0719178082191781</v>
      </c>
      <c r="S92" s="92" t="n">
        <v>0.0722833891814265</v>
      </c>
    </row>
  </sheetData>
  <mergeCells count="10">
    <mergeCell ref="G1:L1"/>
    <mergeCell ref="N1:S1"/>
    <mergeCell ref="AA1:AB1"/>
    <mergeCell ref="D2:E2"/>
    <mergeCell ref="G2:L2"/>
    <mergeCell ref="N2:S2"/>
    <mergeCell ref="B4:B46"/>
    <mergeCell ref="AA4:AB4"/>
    <mergeCell ref="B47:B89"/>
    <mergeCell ref="N91:S91"/>
  </mergeCells>
  <conditionalFormatting sqref="AE4">
    <cfRule type="cellIs" priority="2" operator="greaterThan" aboveAverage="0" equalAverage="0" bottom="0" percent="0" rank="0" text="" dxfId="0">
      <formula>$AA$4</formula>
    </cfRule>
    <cfRule type="expression" priority="3" aboveAverage="0" equalAverage="0" bottom="0" percent="0" rank="0" text="" dxfId="1">
      <formula>LEN(TRIM(AE4))=0</formula>
    </cfRule>
  </conditionalFormatting>
  <conditionalFormatting sqref="AE7">
    <cfRule type="expression" priority="4" aboveAverage="0" equalAverage="0" bottom="0" percent="0" rank="0" text="" dxfId="2">
      <formula>LEN(TRIM(AE7))=0</formula>
    </cfRule>
    <cfRule type="cellIs" priority="5" operator="greaterThan" aboveAverage="0" equalAverage="0" bottom="0" percent="0" rank="0" text="" dxfId="3">
      <formula>$AB$7</formula>
    </cfRule>
    <cfRule type="expression" priority="6" aboveAverage="0" equalAverage="0" bottom="0" percent="0" rank="0" text="" dxfId="4">
      <formula>InitialWarnings=0</formula>
    </cfRule>
    <cfRule type="cellIs" priority="7" operator="greaterThan" aboveAverage="0" equalAverage="0" bottom="0" percent="0" rank="0" text="" dxfId="5">
      <formula>$AA$7</formula>
    </cfRule>
  </conditionalFormatting>
  <conditionalFormatting sqref="AE10">
    <cfRule type="expression" priority="8" aboveAverage="0" equalAverage="0" bottom="0" percent="0" rank="0" text="" dxfId="6">
      <formula>LEN(TRIM(AE10))=0</formula>
    </cfRule>
    <cfRule type="cellIs" priority="9" operator="greaterThan" aboveAverage="0" equalAverage="0" bottom="0" percent="0" rank="0" text="" dxfId="7">
      <formula>$AB$10</formula>
    </cfRule>
    <cfRule type="expression" priority="10" aboveAverage="0" equalAverage="0" bottom="0" percent="0" rank="0" text="" dxfId="8">
      <formula>InitialWarnings=0</formula>
    </cfRule>
    <cfRule type="cellIs" priority="11" operator="greaterThan" aboveAverage="0" equalAverage="0" bottom="0" percent="0" rank="0" text="" dxfId="9">
      <formula>$AA$10</formula>
    </cfRule>
  </conditionalFormatting>
  <dataValidations count="1">
    <dataValidation allowBlank="true" operator="greaterThanOrEqual" showDropDown="false" showErrorMessage="true" showInputMessage="true" sqref="W11" type="decimal">
      <formula1>0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6045</TotalTime>
  <Application>LibreOffice/4.4.0.3$MacOSX_X86_64 LibreOffice_project/de093506bcdc5fafd9023ee680b8c60e3e0645d7</Application>
  <Company>Working Traffic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2015-08-03T01:54:24Z</dcterms:created>
  <dc:creator>Mark</dc:creator>
  <dc:language>en-US</dc:language>
  <dcterms:modified xsi:type="dcterms:W3CDTF">2015-08-08T21:48:54Z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Working Traffic Inc.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